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RED LINE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F4" i="4" l="1"/>
  <c r="F5" i="4"/>
  <c r="F6" i="4"/>
  <c r="F9" i="4"/>
  <c r="F10" i="4"/>
  <c r="F11" i="4"/>
  <c r="F12" i="4"/>
  <c r="F14" i="4"/>
  <c r="F15" i="4"/>
  <c r="F17" i="4"/>
  <c r="F18" i="4"/>
  <c r="F19" i="4"/>
  <c r="F21" i="4"/>
  <c r="F22" i="4"/>
  <c r="F24" i="4"/>
  <c r="F25" i="4"/>
  <c r="F26" i="4"/>
  <c r="F27" i="4"/>
  <c r="F29" i="4"/>
  <c r="F30" i="4"/>
  <c r="F33" i="4"/>
  <c r="F34" i="4"/>
  <c r="F35" i="4"/>
  <c r="F37" i="4"/>
  <c r="F38" i="4"/>
  <c r="F39" i="4"/>
  <c r="F40" i="4"/>
  <c r="F41" i="4"/>
  <c r="F42" i="4"/>
  <c r="F43" i="4"/>
  <c r="F44" i="4"/>
  <c r="F45" i="4"/>
  <c r="F46" i="4"/>
  <c r="F47" i="4"/>
  <c r="F49" i="4"/>
  <c r="F50" i="4"/>
  <c r="F51" i="4"/>
  <c r="F53" i="4"/>
  <c r="F54" i="4"/>
  <c r="F55" i="4"/>
  <c r="F56" i="4"/>
  <c r="F57" i="4"/>
  <c r="F58" i="4"/>
  <c r="F59" i="4"/>
  <c r="F60" i="4"/>
  <c r="F61" i="4"/>
  <c r="F62" i="4"/>
  <c r="F63" i="4"/>
</calcChain>
</file>

<file path=xl/sharedStrings.xml><?xml version="1.0" encoding="utf-8"?>
<sst xmlns="http://schemas.openxmlformats.org/spreadsheetml/2006/main" count="118" uniqueCount="68">
  <si>
    <t xml:space="preserve">5,0л </t>
  </si>
  <si>
    <t>324 UHS Clear Coat 2:1</t>
  </si>
  <si>
    <t xml:space="preserve">1,0л </t>
  </si>
  <si>
    <t xml:space="preserve">20л </t>
  </si>
  <si>
    <t>323 HS Clear Coat 2:1</t>
  </si>
  <si>
    <t>5,0л</t>
  </si>
  <si>
    <t>322 BASIC Clear Coat 2:1</t>
  </si>
  <si>
    <t>321 MS Clear Coat 2:1</t>
  </si>
  <si>
    <t xml:space="preserve">0,4л </t>
  </si>
  <si>
    <t>ЛАКИ</t>
  </si>
  <si>
    <t xml:space="preserve">0,8л </t>
  </si>
  <si>
    <t xml:space="preserve">316 2K Primer filler 4:1 </t>
  </si>
  <si>
    <t>0,75л</t>
  </si>
  <si>
    <t xml:space="preserve">315 HS Primer 5:1 </t>
  </si>
  <si>
    <t>0,8л</t>
  </si>
  <si>
    <t>314 HS Primer filler 4:1</t>
  </si>
  <si>
    <t xml:space="preserve">ГРУНТЫ </t>
  </si>
  <si>
    <t>2,5л</t>
  </si>
  <si>
    <t>60Н UHS Hardener_0,5L</t>
  </si>
  <si>
    <t>0,5л</t>
  </si>
  <si>
    <t>5л</t>
  </si>
  <si>
    <t>50Н HS Hardener</t>
  </si>
  <si>
    <t xml:space="preserve"> 0,5л</t>
  </si>
  <si>
    <t xml:space="preserve"> 2,5л</t>
  </si>
  <si>
    <t>40Н 2K Hardener</t>
  </si>
  <si>
    <t>30Н MS Hardener</t>
  </si>
  <si>
    <t>0,2л</t>
  </si>
  <si>
    <t>ОТВЕРДИТЕЛИ для лака</t>
  </si>
  <si>
    <t xml:space="preserve"> 0,15л</t>
  </si>
  <si>
    <t>20Н HS Hardener</t>
  </si>
  <si>
    <t xml:space="preserve"> 0,2л</t>
  </si>
  <si>
    <t>10Н MS Hardener</t>
  </si>
  <si>
    <t>ОТВЕРДИТЕЛИ для грунта</t>
  </si>
  <si>
    <t>КОМПЛЕКТУЮЩИЕ</t>
  </si>
  <si>
    <t>381 Acrylic Thinner</t>
  </si>
  <si>
    <t>1л</t>
  </si>
  <si>
    <t>РАЗБАВИТЕЛИ</t>
  </si>
  <si>
    <t>1,8 кг</t>
  </si>
  <si>
    <t>342 MULTI универсальная</t>
  </si>
  <si>
    <t>1 кг</t>
  </si>
  <si>
    <t>341 SOFT мягкая</t>
  </si>
  <si>
    <t>ШПАТЛЕВКИ</t>
  </si>
  <si>
    <t>5,0л + 2,5л</t>
  </si>
  <si>
    <t>324 Комплект</t>
  </si>
  <si>
    <t>1,0л + 0,5л</t>
  </si>
  <si>
    <t>324 UHS Clear Coat 2:1 - комплект</t>
  </si>
  <si>
    <t>20л + (5+5)л</t>
  </si>
  <si>
    <t>323 Комплект</t>
  </si>
  <si>
    <t>323 HS Clear Coat 2:1 - комплект</t>
  </si>
  <si>
    <t>322 Комплект</t>
  </si>
  <si>
    <t>322 BASIC Clear Coat 2:1 - комплект</t>
  </si>
  <si>
    <t>321 Комплект</t>
  </si>
  <si>
    <t>0,4л + 0,2л</t>
  </si>
  <si>
    <t>321 MS Clear Coat 2:1 - комплект</t>
  </si>
  <si>
    <t>0,8л + 0,2л</t>
  </si>
  <si>
    <t>316 2K Primer filler 4:1 - комплект</t>
  </si>
  <si>
    <t>0,75л + 0,15л</t>
  </si>
  <si>
    <t>315 HS Primer 5:1 - комплект</t>
  </si>
  <si>
    <t>314 HS Primer filler 4:1 - комплект</t>
  </si>
  <si>
    <t>Цена с НДС, RUB</t>
  </si>
  <si>
    <t>Количество шт. в коробке</t>
  </si>
  <si>
    <t>Объём</t>
  </si>
  <si>
    <t>Наименование</t>
  </si>
  <si>
    <t xml:space="preserve">Артикул </t>
  </si>
  <si>
    <t>Артикул Отвердитель</t>
  </si>
  <si>
    <t xml:space="preserve">ваша персональная скидка  </t>
  </si>
  <si>
    <t xml:space="preserve">Цены действительны с 03.10.2016 г.   </t>
  </si>
  <si>
    <t xml:space="preserve"> RED line refinishing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</si>
</sst>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p_-;\-* #,##0.00_p_-;_-* &quot;-&quot;??_p_-;_-@_-"/>
  </numFmts>
  <fonts count="4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sz val="10"/>
      <color theme="1"/>
      <name val="Calibri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0"/>
      <color theme="1" tint="4.9989318521683403E-2"/>
      <name val="Arial"/>
      <family val="2"/>
      <charset val="204"/>
    </font>
    <font>
      <sz val="10"/>
      <color theme="0"/>
      <name val="Arial"/>
      <family val="2"/>
      <charset val="204"/>
    </font>
    <font>
      <sz val="14"/>
      <color rgb="FFFFFFFF"/>
      <name val="Arial"/>
      <family val="2"/>
      <charset val="204"/>
    </font>
    <font>
      <sz val="12"/>
      <color rgb="FFFFFFFF"/>
      <name val="Arial"/>
      <family val="2"/>
      <charset val="204"/>
    </font>
    <font>
      <b/>
      <sz val="15"/>
      <color rgb="FFFFFFFF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MS Sans Serif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sz val="12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Verdana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theme="0"/>
        <bgColor rgb="FFD9D9D9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rgb="FFEFEFEF"/>
      </patternFill>
    </fill>
    <fill>
      <patternFill patternType="solid">
        <fgColor theme="0"/>
        <bgColor rgb="FFFF0000"/>
      </patternFill>
    </fill>
    <fill>
      <patternFill patternType="solid">
        <fgColor rgb="FFFF0000"/>
        <bgColor rgb="FFD9D9D9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rgb="FF666666"/>
      </patternFill>
    </fill>
    <fill>
      <patternFill patternType="solid">
        <fgColor rgb="FFFF0000"/>
        <bgColor rgb="FFFF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/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rgb="FFFFFFFF"/>
      </right>
      <top/>
      <bottom/>
      <diagonal/>
    </border>
    <border>
      <left style="medium">
        <color rgb="FF7D6E66"/>
      </left>
      <right style="thin">
        <color rgb="FFFFFFFF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">
    <xf numFmtId="0" fontId="0" fillId="0" borderId="0"/>
    <xf numFmtId="0" fontId="1" fillId="0" borderId="0"/>
    <xf numFmtId="0" fontId="15" fillId="0" borderId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8" borderId="0" applyNumberFormat="0" applyBorder="0" applyAlignment="0" applyProtection="0"/>
    <xf numFmtId="0" fontId="18" fillId="12" borderId="0" applyNumberFormat="0" applyBorder="0" applyAlignment="0" applyProtection="0"/>
    <xf numFmtId="0" fontId="19" fillId="29" borderId="9" applyNumberFormat="0" applyAlignment="0" applyProtection="0"/>
    <xf numFmtId="0" fontId="20" fillId="30" borderId="10" applyNumberFormat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9" applyNumberFormat="0" applyAlignment="0" applyProtection="0"/>
    <xf numFmtId="0" fontId="15" fillId="0" borderId="0"/>
    <xf numFmtId="0" fontId="27" fillId="0" borderId="14" applyNumberFormat="0" applyFill="0" applyAlignment="0" applyProtection="0"/>
    <xf numFmtId="0" fontId="28" fillId="31" borderId="0" applyNumberFormat="0" applyBorder="0" applyAlignment="0" applyProtection="0"/>
    <xf numFmtId="0" fontId="1" fillId="0" borderId="0"/>
    <xf numFmtId="0" fontId="29" fillId="0" borderId="0"/>
    <xf numFmtId="0" fontId="29" fillId="32" borderId="15" applyNumberFormat="0" applyFont="0" applyAlignment="0" applyProtection="0"/>
    <xf numFmtId="0" fontId="33" fillId="29" borderId="16" applyNumberFormat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1" fillId="0" borderId="0"/>
    <xf numFmtId="0" fontId="39" fillId="0" borderId="0"/>
    <xf numFmtId="0" fontId="41" fillId="0" borderId="0">
      <alignment vertical="top"/>
    </xf>
    <xf numFmtId="164" fontId="29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1"/>
    <xf numFmtId="0" fontId="2" fillId="2" borderId="0" xfId="1" applyFont="1" applyFill="1" applyBorder="1" applyAlignment="1"/>
    <xf numFmtId="0" fontId="2" fillId="2" borderId="0" xfId="1" applyFont="1" applyFill="1" applyBorder="1" applyAlignment="1">
      <alignment horizontal="center"/>
    </xf>
    <xf numFmtId="0" fontId="3" fillId="3" borderId="0" xfId="1" applyFont="1" applyFill="1" applyBorder="1" applyAlignment="1">
      <alignment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/>
    </xf>
    <xf numFmtId="4" fontId="5" fillId="4" borderId="1" xfId="1" applyNumberFormat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/>
    </xf>
    <xf numFmtId="0" fontId="6" fillId="6" borderId="1" xfId="1" applyFont="1" applyFill="1" applyBorder="1" applyAlignment="1">
      <alignment horizontal="left" wrapText="1"/>
    </xf>
    <xf numFmtId="0" fontId="4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4" fontId="7" fillId="6" borderId="0" xfId="1" applyNumberFormat="1" applyFont="1" applyFill="1" applyBorder="1" applyAlignment="1">
      <alignment horizontal="center" vertical="center"/>
    </xf>
    <xf numFmtId="0" fontId="7" fillId="6" borderId="0" xfId="1" applyFont="1" applyFill="1" applyBorder="1" applyAlignment="1"/>
    <xf numFmtId="0" fontId="8" fillId="6" borderId="0" xfId="1" applyFont="1" applyFill="1" applyBorder="1" applyAlignment="1">
      <alignment horizontal="left" wrapText="1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vertical="center" wrapText="1"/>
    </xf>
    <xf numFmtId="4" fontId="7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/>
    <xf numFmtId="0" fontId="8" fillId="0" borderId="0" xfId="1" applyFont="1" applyFill="1" applyBorder="1" applyAlignment="1">
      <alignment horizontal="left" wrapText="1"/>
    </xf>
    <xf numFmtId="0" fontId="4" fillId="3" borderId="1" xfId="1" applyFont="1" applyFill="1" applyBorder="1" applyAlignment="1">
      <alignment vertical="center" wrapText="1"/>
    </xf>
    <xf numFmtId="4" fontId="2" fillId="7" borderId="0" xfId="1" applyNumberFormat="1" applyFont="1" applyFill="1" applyBorder="1" applyAlignment="1">
      <alignment horizontal="center" vertical="center"/>
    </xf>
    <xf numFmtId="0" fontId="2" fillId="7" borderId="0" xfId="1" applyFont="1" applyFill="1" applyBorder="1" applyAlignment="1">
      <alignment horizontal="center"/>
    </xf>
    <xf numFmtId="0" fontId="3" fillId="8" borderId="2" xfId="1" applyFont="1" applyFill="1" applyBorder="1" applyAlignment="1">
      <alignment vertical="center" wrapText="1"/>
    </xf>
    <xf numFmtId="0" fontId="9" fillId="8" borderId="3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vertical="center" wrapText="1"/>
    </xf>
    <xf numFmtId="0" fontId="10" fillId="3" borderId="1" xfId="1" applyFont="1" applyFill="1" applyBorder="1" applyAlignment="1">
      <alignment vertical="center" wrapText="1"/>
    </xf>
    <xf numFmtId="0" fontId="2" fillId="5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4" fontId="7" fillId="6" borderId="1" xfId="1" applyNumberFormat="1" applyFont="1" applyFill="1" applyBorder="1" applyAlignment="1">
      <alignment horizontal="center" vertical="center"/>
    </xf>
    <xf numFmtId="0" fontId="7" fillId="6" borderId="1" xfId="1" applyFont="1" applyFill="1" applyBorder="1" applyAlignment="1"/>
    <xf numFmtId="0" fontId="10" fillId="6" borderId="1" xfId="1" applyFont="1" applyFill="1" applyBorder="1" applyAlignment="1">
      <alignment horizontal="left" wrapText="1"/>
    </xf>
    <xf numFmtId="2" fontId="5" fillId="4" borderId="1" xfId="1" applyNumberFormat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/>
    </xf>
    <xf numFmtId="0" fontId="7" fillId="6" borderId="0" xfId="1" applyFont="1" applyFill="1" applyBorder="1" applyAlignment="1">
      <alignment horizontal="center" vertical="center"/>
    </xf>
    <xf numFmtId="0" fontId="11" fillId="9" borderId="4" xfId="1" applyFont="1" applyFill="1" applyBorder="1" applyAlignment="1">
      <alignment horizontal="center" vertical="center" wrapText="1"/>
    </xf>
    <xf numFmtId="0" fontId="11" fillId="9" borderId="5" xfId="1" applyFont="1" applyFill="1" applyBorder="1" applyAlignment="1">
      <alignment horizontal="center" vertical="center" wrapText="1"/>
    </xf>
    <xf numFmtId="9" fontId="12" fillId="10" borderId="6" xfId="1" applyNumberFormat="1" applyFont="1" applyFill="1" applyBorder="1" applyAlignment="1" applyProtection="1">
      <alignment horizontal="center" vertical="center"/>
      <protection locked="0"/>
    </xf>
    <xf numFmtId="0" fontId="13" fillId="10" borderId="7" xfId="1" applyFont="1" applyFill="1" applyBorder="1" applyAlignment="1">
      <alignment horizontal="right" vertical="center"/>
    </xf>
    <xf numFmtId="0" fontId="13" fillId="10" borderId="8" xfId="1" applyFont="1" applyFill="1" applyBorder="1" applyAlignment="1">
      <alignment horizontal="left" vertical="center"/>
    </xf>
    <xf numFmtId="0" fontId="1" fillId="0" borderId="0" xfId="1" applyFont="1" applyAlignment="1"/>
    <xf numFmtId="0" fontId="14" fillId="10" borderId="0" xfId="1" applyFont="1" applyFill="1" applyAlignment="1">
      <alignment horizontal="center" vertical="center"/>
    </xf>
  </cellXfs>
  <cellStyles count="53">
    <cellStyle name="_3M Russia Pricelist AAD 17_01_2011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egal 8½ x 14 in" xfId="37"/>
    <cellStyle name="Linked Cell" xfId="38"/>
    <cellStyle name="Neutral" xfId="39"/>
    <cellStyle name="Normal 2" xfId="40"/>
    <cellStyle name="Normal_Brulex(01.12.04)" xfId="41"/>
    <cellStyle name="Note" xfId="42"/>
    <cellStyle name="Output" xfId="43"/>
    <cellStyle name="TableStyleLight1" xfId="44"/>
    <cellStyle name="Title" xfId="45"/>
    <cellStyle name="Total" xfId="46"/>
    <cellStyle name="Warning Text" xfId="47"/>
    <cellStyle name="Обычный" xfId="0" builtinId="0"/>
    <cellStyle name="Обычный 13" xfId="48"/>
    <cellStyle name="Обычный 2" xfId="1"/>
    <cellStyle name="Обычный 32" xfId="49"/>
    <cellStyle name="Обычный 4" xfId="50"/>
    <cellStyle name="Стиль 1" xfId="51"/>
    <cellStyle name="Финансовый 2" xfId="5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1200150</xdr:colOff>
      <xdr:row>23</xdr:row>
      <xdr:rowOff>28575</xdr:rowOff>
    </xdr:from>
    <xdr:to>
      <xdr:col>2</xdr:col>
      <xdr:colOff>1952625</xdr:colOff>
      <xdr:row>24</xdr:row>
      <xdr:rowOff>0</xdr:rowOff>
    </xdr:to>
    <xdr:pic>
      <xdr:nvPicPr>
        <xdr:cNvPr id="2" name="image0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75285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2152650</xdr:colOff>
      <xdr:row>5</xdr:row>
      <xdr:rowOff>9525</xdr:rowOff>
    </xdr:from>
    <xdr:to>
      <xdr:col>2</xdr:col>
      <xdr:colOff>2905125</xdr:colOff>
      <xdr:row>5</xdr:row>
      <xdr:rowOff>200025</xdr:rowOff>
    </xdr:to>
    <xdr:pic>
      <xdr:nvPicPr>
        <xdr:cNvPr id="3" name="image0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1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1038225</xdr:colOff>
      <xdr:row>32</xdr:row>
      <xdr:rowOff>0</xdr:rowOff>
    </xdr:from>
    <xdr:to>
      <xdr:col>2</xdr:col>
      <xdr:colOff>1790700</xdr:colOff>
      <xdr:row>32</xdr:row>
      <xdr:rowOff>190500</xdr:rowOff>
    </xdr:to>
    <xdr:pic>
      <xdr:nvPicPr>
        <xdr:cNvPr id="4" name="image0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81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1352550</xdr:colOff>
      <xdr:row>50</xdr:row>
      <xdr:rowOff>19050</xdr:rowOff>
    </xdr:from>
    <xdr:to>
      <xdr:col>2</xdr:col>
      <xdr:colOff>2105025</xdr:colOff>
      <xdr:row>50</xdr:row>
      <xdr:rowOff>209550</xdr:rowOff>
    </xdr:to>
    <xdr:pic>
      <xdr:nvPicPr>
        <xdr:cNvPr id="5" name="image0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11530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1200150</xdr:colOff>
      <xdr:row>24</xdr:row>
      <xdr:rowOff>38100</xdr:rowOff>
    </xdr:from>
    <xdr:to>
      <xdr:col>2</xdr:col>
      <xdr:colOff>1952625</xdr:colOff>
      <xdr:row>25</xdr:row>
      <xdr:rowOff>9525</xdr:rowOff>
    </xdr:to>
    <xdr:pic>
      <xdr:nvPicPr>
        <xdr:cNvPr id="6" name="image0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9243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1695450</xdr:colOff>
      <xdr:row>25</xdr:row>
      <xdr:rowOff>28575</xdr:rowOff>
    </xdr:from>
    <xdr:to>
      <xdr:col>2</xdr:col>
      <xdr:colOff>2447925</xdr:colOff>
      <xdr:row>26</xdr:row>
      <xdr:rowOff>0</xdr:rowOff>
    </xdr:to>
    <xdr:pic>
      <xdr:nvPicPr>
        <xdr:cNvPr id="7" name="image0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0767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1704975</xdr:colOff>
      <xdr:row>26</xdr:row>
      <xdr:rowOff>28575</xdr:rowOff>
    </xdr:from>
    <xdr:to>
      <xdr:col>2</xdr:col>
      <xdr:colOff>2457450</xdr:colOff>
      <xdr:row>27</xdr:row>
      <xdr:rowOff>0</xdr:rowOff>
    </xdr:to>
    <xdr:pic>
      <xdr:nvPicPr>
        <xdr:cNvPr id="8" name="image0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F64"/>
  <sheetViews>
    <sheetView tabSelected="1" workbookViewId="0">
      <selection activeCell="B68" sqref="B68"/>
    </sheetView>
  </sheetViews>
  <sheetFormatPr defaultRowHeight="12.75" x14ac:dyDescent="0.2"/>
  <cols>
    <col min="1" max="1" width="14.7109375" style="1" customWidth="1"/>
    <col min="2" max="2" width="14.42578125" style="1" customWidth="1"/>
    <col min="3" max="3" width="67.28515625" style="1" customWidth="1"/>
    <col min="4" max="4" width="16.85546875" style="1" customWidth="1"/>
    <col min="5" max="5" width="8" style="1" customWidth="1"/>
    <col min="6" max="6" width="16.140625" style="1" customWidth="1"/>
    <col min="7" max="16384" width="9.140625" style="1"/>
  </cols>
  <sheetData>
    <row r="1" spans="1:6" ht="12.95" customHeight="1" thickBot="1" x14ac:dyDescent="0.25">
      <c r="A1" s="42" t="s">
        <v>67</v>
      </c>
      <c r="B1" s="41"/>
      <c r="C1" s="40" t="s">
        <v>66</v>
      </c>
      <c r="D1" s="39" t="s">
        <v>65</v>
      </c>
      <c r="E1" s="39"/>
      <c r="F1" s="38">
        <v>0</v>
      </c>
    </row>
    <row r="2" spans="1:6" ht="12.95" customHeight="1" x14ac:dyDescent="0.2">
      <c r="A2" s="37" t="s">
        <v>64</v>
      </c>
      <c r="B2" s="36" t="s">
        <v>63</v>
      </c>
      <c r="C2" s="36" t="s">
        <v>62</v>
      </c>
      <c r="D2" s="36" t="s">
        <v>61</v>
      </c>
      <c r="E2" s="36" t="s">
        <v>60</v>
      </c>
      <c r="F2" s="36" t="s">
        <v>59</v>
      </c>
    </row>
    <row r="3" spans="1:6" ht="12.95" customHeight="1" x14ac:dyDescent="0.25">
      <c r="A3" s="19"/>
      <c r="B3" s="19"/>
      <c r="C3" s="20" t="s">
        <v>16</v>
      </c>
      <c r="D3" s="19"/>
      <c r="E3" s="19"/>
      <c r="F3" s="29"/>
    </row>
    <row r="4" spans="1:6" ht="12.95" customHeight="1" x14ac:dyDescent="0.2">
      <c r="A4" s="11">
        <v>3113277</v>
      </c>
      <c r="B4" s="11">
        <v>3112261</v>
      </c>
      <c r="C4" s="27" t="s">
        <v>58</v>
      </c>
      <c r="D4" s="28" t="s">
        <v>54</v>
      </c>
      <c r="E4" s="8"/>
      <c r="F4" s="33">
        <f>510-(510*$F$1)</f>
        <v>510</v>
      </c>
    </row>
    <row r="5" spans="1:6" ht="12.95" customHeight="1" x14ac:dyDescent="0.2">
      <c r="A5" s="11">
        <v>3113276</v>
      </c>
      <c r="B5" s="11">
        <v>3112260</v>
      </c>
      <c r="C5" s="27" t="s">
        <v>57</v>
      </c>
      <c r="D5" s="16" t="s">
        <v>56</v>
      </c>
      <c r="E5" s="15"/>
      <c r="F5" s="33">
        <f>432-(432*$F$1)</f>
        <v>432</v>
      </c>
    </row>
    <row r="6" spans="1:6" ht="12.95" customHeight="1" x14ac:dyDescent="0.2">
      <c r="A6" s="11">
        <v>3113289</v>
      </c>
      <c r="B6" s="11">
        <v>3112262</v>
      </c>
      <c r="C6" s="27" t="s">
        <v>55</v>
      </c>
      <c r="D6" s="16" t="s">
        <v>54</v>
      </c>
      <c r="E6" s="15"/>
      <c r="F6" s="33">
        <f>480-(480*$F$1)</f>
        <v>480</v>
      </c>
    </row>
    <row r="7" spans="1:6" ht="12.95" customHeight="1" x14ac:dyDescent="0.25">
      <c r="A7" s="13"/>
      <c r="B7" s="13"/>
      <c r="C7" s="14" t="s">
        <v>9</v>
      </c>
      <c r="D7" s="13"/>
      <c r="E7" s="13"/>
      <c r="F7" s="35"/>
    </row>
    <row r="8" spans="1:6" ht="12.95" customHeight="1" x14ac:dyDescent="0.2">
      <c r="A8" s="31"/>
      <c r="B8" s="31"/>
      <c r="C8" s="32" t="s">
        <v>53</v>
      </c>
      <c r="D8" s="31"/>
      <c r="E8" s="31"/>
      <c r="F8" s="34"/>
    </row>
    <row r="9" spans="1:6" ht="12.95" customHeight="1" x14ac:dyDescent="0.2">
      <c r="A9" s="11">
        <v>3113278</v>
      </c>
      <c r="B9" s="11">
        <v>3111053</v>
      </c>
      <c r="C9" s="9" t="s">
        <v>51</v>
      </c>
      <c r="D9" s="8" t="s">
        <v>52</v>
      </c>
      <c r="E9" s="8"/>
      <c r="F9" s="33">
        <f>430-(430*$F$1)</f>
        <v>430</v>
      </c>
    </row>
    <row r="10" spans="1:6" ht="12.95" customHeight="1" x14ac:dyDescent="0.2">
      <c r="A10" s="11">
        <v>3113279</v>
      </c>
      <c r="B10" s="11">
        <v>3111054</v>
      </c>
      <c r="C10" s="9" t="s">
        <v>51</v>
      </c>
      <c r="D10" s="8" t="s">
        <v>44</v>
      </c>
      <c r="E10" s="8"/>
      <c r="F10" s="33">
        <f>814-(814*$F$1)</f>
        <v>814</v>
      </c>
    </row>
    <row r="11" spans="1:6" ht="12.95" customHeight="1" x14ac:dyDescent="0.2">
      <c r="A11" s="11">
        <v>3113280</v>
      </c>
      <c r="B11" s="11">
        <v>3111055</v>
      </c>
      <c r="C11" s="9" t="s">
        <v>51</v>
      </c>
      <c r="D11" s="8" t="s">
        <v>42</v>
      </c>
      <c r="E11" s="8"/>
      <c r="F11" s="7">
        <f>3900-(3900*$F$1)</f>
        <v>3900</v>
      </c>
    </row>
    <row r="12" spans="1:6" ht="12.95" customHeight="1" x14ac:dyDescent="0.2">
      <c r="A12" s="11">
        <v>3113281</v>
      </c>
      <c r="B12" s="11">
        <v>3111056</v>
      </c>
      <c r="C12" s="9" t="s">
        <v>51</v>
      </c>
      <c r="D12" s="8" t="s">
        <v>46</v>
      </c>
      <c r="E12" s="8"/>
      <c r="F12" s="7">
        <f>14800-(14800*$F$1)</f>
        <v>14800</v>
      </c>
    </row>
    <row r="13" spans="1:6" ht="12.95" customHeight="1" x14ac:dyDescent="0.2">
      <c r="A13" s="31"/>
      <c r="B13" s="31"/>
      <c r="C13" s="32" t="s">
        <v>50</v>
      </c>
      <c r="D13" s="31"/>
      <c r="E13" s="31"/>
      <c r="F13" s="30"/>
    </row>
    <row r="14" spans="1:6" ht="12.95" customHeight="1" x14ac:dyDescent="0.2">
      <c r="A14" s="11">
        <v>3113285</v>
      </c>
      <c r="B14" s="11">
        <v>3111060</v>
      </c>
      <c r="C14" s="9" t="s">
        <v>49</v>
      </c>
      <c r="D14" s="8" t="s">
        <v>44</v>
      </c>
      <c r="E14" s="8"/>
      <c r="F14" s="7">
        <f>840-(840*$F$1)</f>
        <v>840</v>
      </c>
    </row>
    <row r="15" spans="1:6" ht="12.95" customHeight="1" x14ac:dyDescent="0.2">
      <c r="A15" s="11">
        <v>3113286</v>
      </c>
      <c r="B15" s="11">
        <v>3111061</v>
      </c>
      <c r="C15" s="9" t="s">
        <v>49</v>
      </c>
      <c r="D15" s="8" t="s">
        <v>42</v>
      </c>
      <c r="E15" s="8"/>
      <c r="F15" s="7">
        <f>3980-(3980*$F$1)</f>
        <v>3980</v>
      </c>
    </row>
    <row r="16" spans="1:6" ht="12.95" customHeight="1" x14ac:dyDescent="0.2">
      <c r="A16" s="31"/>
      <c r="B16" s="31"/>
      <c r="C16" s="32" t="s">
        <v>48</v>
      </c>
      <c r="D16" s="31"/>
      <c r="E16" s="31"/>
      <c r="F16" s="30"/>
    </row>
    <row r="17" spans="1:6" ht="12.95" customHeight="1" x14ac:dyDescent="0.2">
      <c r="A17" s="11">
        <v>3113282</v>
      </c>
      <c r="B17" s="11">
        <v>3111057</v>
      </c>
      <c r="C17" s="9" t="s">
        <v>47</v>
      </c>
      <c r="D17" s="8" t="s">
        <v>44</v>
      </c>
      <c r="E17" s="8"/>
      <c r="F17" s="7">
        <f>947-(947*$F$1)</f>
        <v>947</v>
      </c>
    </row>
    <row r="18" spans="1:6" ht="12.95" customHeight="1" x14ac:dyDescent="0.2">
      <c r="A18" s="11">
        <v>3113283</v>
      </c>
      <c r="B18" s="11">
        <v>3111058</v>
      </c>
      <c r="C18" s="9" t="s">
        <v>47</v>
      </c>
      <c r="D18" s="8" t="s">
        <v>42</v>
      </c>
      <c r="E18" s="8"/>
      <c r="F18" s="7">
        <f>4300-(4300*$F$1)</f>
        <v>4300</v>
      </c>
    </row>
    <row r="19" spans="1:6" ht="12.95" customHeight="1" x14ac:dyDescent="0.2">
      <c r="A19" s="11">
        <v>3113284</v>
      </c>
      <c r="B19" s="11">
        <v>3111059</v>
      </c>
      <c r="C19" s="9" t="s">
        <v>47</v>
      </c>
      <c r="D19" s="8" t="s">
        <v>46</v>
      </c>
      <c r="E19" s="8"/>
      <c r="F19" s="7">
        <f>16700-(16700*$F$1)</f>
        <v>16700</v>
      </c>
    </row>
    <row r="20" spans="1:6" ht="12.95" customHeight="1" x14ac:dyDescent="0.2">
      <c r="A20" s="31"/>
      <c r="B20" s="31"/>
      <c r="C20" s="32" t="s">
        <v>45</v>
      </c>
      <c r="D20" s="31"/>
      <c r="E20" s="31"/>
      <c r="F20" s="30"/>
    </row>
    <row r="21" spans="1:6" ht="12.95" customHeight="1" x14ac:dyDescent="0.2">
      <c r="A21" s="11">
        <v>3113287</v>
      </c>
      <c r="B21" s="10">
        <v>3111062</v>
      </c>
      <c r="C21" s="9" t="s">
        <v>43</v>
      </c>
      <c r="D21" s="8" t="s">
        <v>44</v>
      </c>
      <c r="E21" s="8"/>
      <c r="F21" s="7">
        <f>1046-(1046*$F$1)</f>
        <v>1046</v>
      </c>
    </row>
    <row r="22" spans="1:6" ht="12.95" customHeight="1" x14ac:dyDescent="0.2">
      <c r="A22" s="11">
        <v>3113288</v>
      </c>
      <c r="B22" s="10">
        <v>3111063</v>
      </c>
      <c r="C22" s="9" t="s">
        <v>43</v>
      </c>
      <c r="D22" s="8" t="s">
        <v>42</v>
      </c>
      <c r="E22" s="8"/>
      <c r="F22" s="7">
        <f>5070-(5070*$F$1)</f>
        <v>5070</v>
      </c>
    </row>
    <row r="23" spans="1:6" ht="12.95" customHeight="1" x14ac:dyDescent="0.25">
      <c r="A23" s="19"/>
      <c r="B23" s="19"/>
      <c r="C23" s="20" t="s">
        <v>41</v>
      </c>
      <c r="D23" s="19"/>
      <c r="E23" s="19"/>
      <c r="F23" s="29"/>
    </row>
    <row r="24" spans="1:6" ht="12.95" customHeight="1" x14ac:dyDescent="0.2">
      <c r="A24" s="11"/>
      <c r="B24" s="11">
        <v>3112261</v>
      </c>
      <c r="C24" s="27" t="s">
        <v>40</v>
      </c>
      <c r="D24" s="28" t="s">
        <v>39</v>
      </c>
      <c r="E24" s="8">
        <v>8</v>
      </c>
      <c r="F24" s="7">
        <f>367-(367*$F$1)</f>
        <v>367</v>
      </c>
    </row>
    <row r="25" spans="1:6" ht="12.95" customHeight="1" x14ac:dyDescent="0.2">
      <c r="A25" s="11"/>
      <c r="B25" s="11">
        <v>3112260</v>
      </c>
      <c r="C25" s="27" t="s">
        <v>40</v>
      </c>
      <c r="D25" s="16" t="s">
        <v>37</v>
      </c>
      <c r="E25" s="15">
        <v>8</v>
      </c>
      <c r="F25" s="7">
        <f>570-(570*$F$1)</f>
        <v>570</v>
      </c>
    </row>
    <row r="26" spans="1:6" ht="12.95" customHeight="1" x14ac:dyDescent="0.2">
      <c r="A26" s="11"/>
      <c r="B26" s="11">
        <v>3112261</v>
      </c>
      <c r="C26" s="27" t="s">
        <v>38</v>
      </c>
      <c r="D26" s="28" t="s">
        <v>39</v>
      </c>
      <c r="E26" s="8">
        <v>8</v>
      </c>
      <c r="F26" s="7">
        <f>390-(390*$F$1)</f>
        <v>390</v>
      </c>
    </row>
    <row r="27" spans="1:6" ht="12.95" customHeight="1" x14ac:dyDescent="0.2">
      <c r="A27" s="11"/>
      <c r="B27" s="11">
        <v>3112260</v>
      </c>
      <c r="C27" s="27" t="s">
        <v>38</v>
      </c>
      <c r="D27" s="16" t="s">
        <v>37</v>
      </c>
      <c r="E27" s="15">
        <v>8</v>
      </c>
      <c r="F27" s="7">
        <f>610-(610*$F$1)</f>
        <v>610</v>
      </c>
    </row>
    <row r="28" spans="1:6" ht="12.95" customHeight="1" x14ac:dyDescent="0.25">
      <c r="A28" s="13"/>
      <c r="B28" s="13"/>
      <c r="C28" s="14" t="s">
        <v>36</v>
      </c>
      <c r="D28" s="13"/>
      <c r="E28" s="13"/>
      <c r="F28" s="12"/>
    </row>
    <row r="29" spans="1:6" ht="12.95" customHeight="1" x14ac:dyDescent="0.2">
      <c r="A29" s="11"/>
      <c r="B29" s="10">
        <v>3114226</v>
      </c>
      <c r="C29" s="26" t="s">
        <v>34</v>
      </c>
      <c r="D29" s="8" t="s">
        <v>35</v>
      </c>
      <c r="E29" s="8">
        <v>6</v>
      </c>
      <c r="F29" s="7">
        <f>262-(262*$F$1)</f>
        <v>262</v>
      </c>
    </row>
    <row r="30" spans="1:6" ht="12.95" customHeight="1" x14ac:dyDescent="0.2">
      <c r="A30" s="11"/>
      <c r="B30" s="10">
        <v>3114225</v>
      </c>
      <c r="C30" s="26" t="s">
        <v>34</v>
      </c>
      <c r="D30" s="15" t="s">
        <v>20</v>
      </c>
      <c r="E30" s="15">
        <v>6</v>
      </c>
      <c r="F30" s="7">
        <f>1160-(1160*$F$1)</f>
        <v>1160</v>
      </c>
    </row>
    <row r="31" spans="1:6" ht="12.95" customHeight="1" x14ac:dyDescent="0.2">
      <c r="A31" s="25" t="s">
        <v>33</v>
      </c>
      <c r="B31" s="25"/>
      <c r="C31" s="24"/>
      <c r="D31" s="23"/>
      <c r="E31" s="23"/>
      <c r="F31" s="22"/>
    </row>
    <row r="32" spans="1:6" ht="12.95" customHeight="1" x14ac:dyDescent="0.25">
      <c r="A32" s="19"/>
      <c r="B32" s="19"/>
      <c r="C32" s="20" t="s">
        <v>32</v>
      </c>
      <c r="D32" s="19"/>
      <c r="E32" s="19"/>
      <c r="F32" s="18"/>
    </row>
    <row r="33" spans="1:6" ht="12.95" customHeight="1" x14ac:dyDescent="0.2">
      <c r="A33" s="11"/>
      <c r="B33" s="11">
        <v>3113289</v>
      </c>
      <c r="C33" s="21" t="s">
        <v>31</v>
      </c>
      <c r="D33" s="8" t="s">
        <v>30</v>
      </c>
      <c r="E33" s="8">
        <v>12</v>
      </c>
      <c r="F33" s="7">
        <f>117-(117*$F$1)</f>
        <v>117</v>
      </c>
    </row>
    <row r="34" spans="1:6" ht="12.95" customHeight="1" x14ac:dyDescent="0.2">
      <c r="A34" s="11"/>
      <c r="B34" s="11">
        <v>3113277</v>
      </c>
      <c r="C34" s="21" t="s">
        <v>29</v>
      </c>
      <c r="D34" s="8" t="s">
        <v>30</v>
      </c>
      <c r="E34" s="8">
        <v>12</v>
      </c>
      <c r="F34" s="7">
        <f>124-(124*$F$1)</f>
        <v>124</v>
      </c>
    </row>
    <row r="35" spans="1:6" ht="12.95" customHeight="1" x14ac:dyDescent="0.2">
      <c r="A35" s="11"/>
      <c r="B35" s="11">
        <v>3113276</v>
      </c>
      <c r="C35" s="21" t="s">
        <v>29</v>
      </c>
      <c r="D35" s="15" t="s">
        <v>28</v>
      </c>
      <c r="E35" s="15">
        <v>12</v>
      </c>
      <c r="F35" s="7">
        <f>120-(120*$F$1)</f>
        <v>120</v>
      </c>
    </row>
    <row r="36" spans="1:6" ht="12.95" customHeight="1" x14ac:dyDescent="0.25">
      <c r="A36" s="13"/>
      <c r="B36" s="13"/>
      <c r="C36" s="14" t="s">
        <v>27</v>
      </c>
      <c r="D36" s="13"/>
      <c r="E36" s="13"/>
      <c r="F36" s="12"/>
    </row>
    <row r="37" spans="1:6" ht="12.95" customHeight="1" x14ac:dyDescent="0.2">
      <c r="A37" s="11"/>
      <c r="B37" s="11">
        <v>3113278</v>
      </c>
      <c r="C37" s="21" t="s">
        <v>25</v>
      </c>
      <c r="D37" s="8" t="s">
        <v>26</v>
      </c>
      <c r="E37" s="8">
        <v>12</v>
      </c>
      <c r="F37" s="7">
        <f>177-(177*$F$1)</f>
        <v>177</v>
      </c>
    </row>
    <row r="38" spans="1:6" ht="12.95" customHeight="1" x14ac:dyDescent="0.2">
      <c r="A38" s="11"/>
      <c r="B38" s="11">
        <v>3113279</v>
      </c>
      <c r="C38" s="21" t="s">
        <v>25</v>
      </c>
      <c r="D38" s="8" t="s">
        <v>19</v>
      </c>
      <c r="E38" s="8">
        <v>6</v>
      </c>
      <c r="F38" s="7">
        <f>364-(364*$F$1)</f>
        <v>364</v>
      </c>
    </row>
    <row r="39" spans="1:6" ht="12.95" customHeight="1" x14ac:dyDescent="0.2">
      <c r="A39" s="11"/>
      <c r="B39" s="11">
        <v>3113280</v>
      </c>
      <c r="C39" s="21" t="s">
        <v>25</v>
      </c>
      <c r="D39" s="8" t="s">
        <v>17</v>
      </c>
      <c r="E39" s="8">
        <v>3</v>
      </c>
      <c r="F39" s="7">
        <f>1540-(1540*$F$1)</f>
        <v>1540</v>
      </c>
    </row>
    <row r="40" spans="1:6" ht="12.95" customHeight="1" x14ac:dyDescent="0.2">
      <c r="A40" s="11"/>
      <c r="B40" s="11">
        <v>3113281</v>
      </c>
      <c r="C40" s="21" t="s">
        <v>25</v>
      </c>
      <c r="D40" s="8" t="s">
        <v>20</v>
      </c>
      <c r="E40" s="8">
        <v>3</v>
      </c>
      <c r="F40" s="7">
        <f>3028-(3028*$F$1)</f>
        <v>3028</v>
      </c>
    </row>
    <row r="41" spans="1:6" ht="12.95" customHeight="1" x14ac:dyDescent="0.2">
      <c r="A41" s="11"/>
      <c r="B41" s="11">
        <v>3113285</v>
      </c>
      <c r="C41" s="9" t="s">
        <v>24</v>
      </c>
      <c r="D41" s="8" t="s">
        <v>22</v>
      </c>
      <c r="E41" s="8">
        <v>6</v>
      </c>
      <c r="F41" s="7">
        <f>346-(346*$F$1)</f>
        <v>346</v>
      </c>
    </row>
    <row r="42" spans="1:6" ht="12.95" customHeight="1" x14ac:dyDescent="0.2">
      <c r="A42" s="11"/>
      <c r="B42" s="11">
        <v>3113286</v>
      </c>
      <c r="C42" s="9" t="s">
        <v>24</v>
      </c>
      <c r="D42" s="8" t="s">
        <v>23</v>
      </c>
      <c r="E42" s="8">
        <v>3</v>
      </c>
      <c r="F42" s="7">
        <f>1622-(1622*$F$1)</f>
        <v>1622</v>
      </c>
    </row>
    <row r="43" spans="1:6" ht="12.95" customHeight="1" x14ac:dyDescent="0.2">
      <c r="A43" s="11"/>
      <c r="B43" s="11">
        <v>3113282</v>
      </c>
      <c r="C43" s="21" t="s">
        <v>21</v>
      </c>
      <c r="D43" s="8" t="s">
        <v>22</v>
      </c>
      <c r="E43" s="8">
        <v>6</v>
      </c>
      <c r="F43" s="7">
        <f>378-(378*$F$1)</f>
        <v>378</v>
      </c>
    </row>
    <row r="44" spans="1:6" ht="12.95" customHeight="1" x14ac:dyDescent="0.2">
      <c r="A44" s="11"/>
      <c r="B44" s="11">
        <v>3113283</v>
      </c>
      <c r="C44" s="21" t="s">
        <v>21</v>
      </c>
      <c r="D44" s="8" t="s">
        <v>17</v>
      </c>
      <c r="E44" s="8">
        <v>3</v>
      </c>
      <c r="F44" s="7">
        <f>1703-(1703*$F$1)</f>
        <v>1703</v>
      </c>
    </row>
    <row r="45" spans="1:6" ht="12.95" customHeight="1" x14ac:dyDescent="0.2">
      <c r="A45" s="11"/>
      <c r="B45" s="11">
        <v>3113284</v>
      </c>
      <c r="C45" s="21" t="s">
        <v>21</v>
      </c>
      <c r="D45" s="8" t="s">
        <v>20</v>
      </c>
      <c r="E45" s="8">
        <v>3</v>
      </c>
      <c r="F45" s="7">
        <f>3419-(3419*$F$1)</f>
        <v>3419</v>
      </c>
    </row>
    <row r="46" spans="1:6" ht="12.95" customHeight="1" x14ac:dyDescent="0.2">
      <c r="A46" s="11"/>
      <c r="B46" s="11">
        <v>3113287</v>
      </c>
      <c r="C46" s="21" t="s">
        <v>18</v>
      </c>
      <c r="D46" s="8" t="s">
        <v>19</v>
      </c>
      <c r="E46" s="8">
        <v>6</v>
      </c>
      <c r="F46" s="7">
        <f>440-(440*$F$1)</f>
        <v>440</v>
      </c>
    </row>
    <row r="47" spans="1:6" ht="12.95" customHeight="1" x14ac:dyDescent="0.2">
      <c r="A47" s="11"/>
      <c r="B47" s="11">
        <v>3113288</v>
      </c>
      <c r="C47" s="21" t="s">
        <v>18</v>
      </c>
      <c r="D47" s="8" t="s">
        <v>17</v>
      </c>
      <c r="E47" s="8">
        <v>3</v>
      </c>
      <c r="F47" s="7">
        <f>2128-(2128*$F$1)</f>
        <v>2128</v>
      </c>
    </row>
    <row r="48" spans="1:6" ht="12.95" customHeight="1" x14ac:dyDescent="0.25">
      <c r="A48" s="19"/>
      <c r="B48" s="19"/>
      <c r="C48" s="20" t="s">
        <v>16</v>
      </c>
      <c r="D48" s="19"/>
      <c r="E48" s="19"/>
      <c r="F48" s="18"/>
    </row>
    <row r="49" spans="1:6" ht="12.95" customHeight="1" x14ac:dyDescent="0.2">
      <c r="A49" s="11"/>
      <c r="B49" s="11">
        <v>3112261</v>
      </c>
      <c r="C49" s="17" t="s">
        <v>15</v>
      </c>
      <c r="D49" s="8" t="s">
        <v>14</v>
      </c>
      <c r="E49" s="8">
        <v>6</v>
      </c>
      <c r="F49" s="7">
        <f>386-(386*$F$1)</f>
        <v>386</v>
      </c>
    </row>
    <row r="50" spans="1:6" ht="12.95" customHeight="1" x14ac:dyDescent="0.2">
      <c r="A50" s="11"/>
      <c r="B50" s="11">
        <v>3112260</v>
      </c>
      <c r="C50" s="17" t="s">
        <v>13</v>
      </c>
      <c r="D50" s="15" t="s">
        <v>12</v>
      </c>
      <c r="E50" s="8">
        <v>6</v>
      </c>
      <c r="F50" s="7">
        <f>312-(312*$F$1)</f>
        <v>312</v>
      </c>
    </row>
    <row r="51" spans="1:6" ht="12.95" customHeight="1" x14ac:dyDescent="0.2">
      <c r="A51" s="11"/>
      <c r="B51" s="11">
        <v>3112262</v>
      </c>
      <c r="C51" s="17" t="s">
        <v>11</v>
      </c>
      <c r="D51" s="16" t="s">
        <v>10</v>
      </c>
      <c r="E51" s="15">
        <v>6</v>
      </c>
      <c r="F51" s="7">
        <f>363-(363*$F$1)</f>
        <v>363</v>
      </c>
    </row>
    <row r="52" spans="1:6" ht="12.95" customHeight="1" x14ac:dyDescent="0.25">
      <c r="A52" s="13"/>
      <c r="B52" s="13"/>
      <c r="C52" s="14" t="s">
        <v>9</v>
      </c>
      <c r="D52" s="13"/>
      <c r="E52" s="13"/>
      <c r="F52" s="12"/>
    </row>
    <row r="53" spans="1:6" ht="12.95" customHeight="1" x14ac:dyDescent="0.2">
      <c r="A53" s="11"/>
      <c r="B53" s="11">
        <v>3111053</v>
      </c>
      <c r="C53" s="9" t="s">
        <v>7</v>
      </c>
      <c r="D53" s="8" t="s">
        <v>8</v>
      </c>
      <c r="E53" s="8">
        <v>6</v>
      </c>
      <c r="F53" s="7">
        <f>253-(253*$F$1)</f>
        <v>253</v>
      </c>
    </row>
    <row r="54" spans="1:6" ht="12.95" customHeight="1" x14ac:dyDescent="0.2">
      <c r="A54" s="11"/>
      <c r="B54" s="11">
        <v>3111054</v>
      </c>
      <c r="C54" s="9" t="s">
        <v>7</v>
      </c>
      <c r="D54" s="8" t="s">
        <v>2</v>
      </c>
      <c r="E54" s="8">
        <v>6</v>
      </c>
      <c r="F54" s="7">
        <f>450-(450*$F$1)</f>
        <v>450</v>
      </c>
    </row>
    <row r="55" spans="1:6" ht="12.95" customHeight="1" x14ac:dyDescent="0.2">
      <c r="A55" s="11"/>
      <c r="B55" s="11">
        <v>3111055</v>
      </c>
      <c r="C55" s="9" t="s">
        <v>7</v>
      </c>
      <c r="D55" s="8" t="s">
        <v>0</v>
      </c>
      <c r="E55" s="8">
        <v>3</v>
      </c>
      <c r="F55" s="7">
        <f>2360-(2360*$F$1)</f>
        <v>2360</v>
      </c>
    </row>
    <row r="56" spans="1:6" ht="12.95" customHeight="1" x14ac:dyDescent="0.2">
      <c r="A56" s="11"/>
      <c r="B56" s="11">
        <v>3111056</v>
      </c>
      <c r="C56" s="9" t="s">
        <v>7</v>
      </c>
      <c r="D56" s="8" t="s">
        <v>3</v>
      </c>
      <c r="E56" s="8">
        <v>1</v>
      </c>
      <c r="F56" s="7">
        <f>8743-(8743*$F$1)</f>
        <v>8743</v>
      </c>
    </row>
    <row r="57" spans="1:6" ht="12.95" customHeight="1" x14ac:dyDescent="0.2">
      <c r="A57" s="11"/>
      <c r="B57" s="11">
        <v>3111060</v>
      </c>
      <c r="C57" s="9" t="s">
        <v>6</v>
      </c>
      <c r="D57" s="8" t="s">
        <v>2</v>
      </c>
      <c r="E57" s="8">
        <v>6</v>
      </c>
      <c r="F57" s="7">
        <f>494-(494*$F$1)</f>
        <v>494</v>
      </c>
    </row>
    <row r="58" spans="1:6" ht="12.95" customHeight="1" x14ac:dyDescent="0.2">
      <c r="A58" s="11"/>
      <c r="B58" s="11">
        <v>3111061</v>
      </c>
      <c r="C58" s="9" t="s">
        <v>6</v>
      </c>
      <c r="D58" s="8" t="s">
        <v>5</v>
      </c>
      <c r="E58" s="8">
        <v>3</v>
      </c>
      <c r="F58" s="7">
        <f>2358-(2358*$F$1)</f>
        <v>2358</v>
      </c>
    </row>
    <row r="59" spans="1:6" ht="12.95" customHeight="1" x14ac:dyDescent="0.2">
      <c r="A59" s="11"/>
      <c r="B59" s="11">
        <v>3111057</v>
      </c>
      <c r="C59" s="9" t="s">
        <v>4</v>
      </c>
      <c r="D59" s="8" t="s">
        <v>2</v>
      </c>
      <c r="E59" s="8">
        <v>6</v>
      </c>
      <c r="F59" s="7">
        <f>569-(569*$F$1)</f>
        <v>569</v>
      </c>
    </row>
    <row r="60" spans="1:6" ht="12.95" customHeight="1" x14ac:dyDescent="0.2">
      <c r="A60" s="11"/>
      <c r="B60" s="11">
        <v>3111058</v>
      </c>
      <c r="C60" s="9" t="s">
        <v>4</v>
      </c>
      <c r="D60" s="8" t="s">
        <v>0</v>
      </c>
      <c r="E60" s="8">
        <v>3</v>
      </c>
      <c r="F60" s="7">
        <f>2597-(2597*$F$1)</f>
        <v>2597</v>
      </c>
    </row>
    <row r="61" spans="1:6" ht="12.95" customHeight="1" x14ac:dyDescent="0.2">
      <c r="A61" s="11"/>
      <c r="B61" s="11">
        <v>3111059</v>
      </c>
      <c r="C61" s="9" t="s">
        <v>4</v>
      </c>
      <c r="D61" s="8" t="s">
        <v>3</v>
      </c>
      <c r="E61" s="8">
        <v>1</v>
      </c>
      <c r="F61" s="7">
        <f>9862-(9862*$F$1)</f>
        <v>9862</v>
      </c>
    </row>
    <row r="62" spans="1:6" ht="12.95" customHeight="1" x14ac:dyDescent="0.2">
      <c r="A62" s="11"/>
      <c r="B62" s="10">
        <v>3111062</v>
      </c>
      <c r="C62" s="9" t="s">
        <v>1</v>
      </c>
      <c r="D62" s="8" t="s">
        <v>2</v>
      </c>
      <c r="E62" s="8">
        <v>6</v>
      </c>
      <c r="F62" s="7">
        <f>606-(606*$F$1)</f>
        <v>606</v>
      </c>
    </row>
    <row r="63" spans="1:6" ht="12.95" customHeight="1" x14ac:dyDescent="0.2">
      <c r="A63" s="11"/>
      <c r="B63" s="10">
        <v>3111063</v>
      </c>
      <c r="C63" s="9" t="s">
        <v>1</v>
      </c>
      <c r="D63" s="8" t="s">
        <v>0</v>
      </c>
      <c r="E63" s="8">
        <v>3</v>
      </c>
      <c r="F63" s="7">
        <f>2942-(2942*$F$1)</f>
        <v>2942</v>
      </c>
    </row>
    <row r="64" spans="1:6" x14ac:dyDescent="0.2">
      <c r="A64" s="6"/>
      <c r="B64" s="5"/>
      <c r="C64" s="4"/>
      <c r="D64" s="3"/>
      <c r="E64" s="3"/>
      <c r="F64" s="2"/>
    </row>
  </sheetData>
  <mergeCells count="3">
    <mergeCell ref="A1:B1"/>
    <mergeCell ref="D1:E1"/>
    <mergeCell ref="A31:B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RED LINE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2017-05-29T13:24:20Z</dcterms:modified>
</cp:coreProperties>
</file>