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roy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3" i="4"/>
  <c r="F14" i="4"/>
  <c r="F16" i="4"/>
  <c r="F17" i="4"/>
  <c r="F18" i="4"/>
  <c r="F19" i="4"/>
  <c r="F20" i="4"/>
  <c r="F21" i="4"/>
  <c r="F23" i="4"/>
  <c r="F25" i="4"/>
  <c r="F26" i="4"/>
  <c r="F27" i="4"/>
  <c r="F32" i="4"/>
  <c r="F33" i="4"/>
  <c r="F34" i="4"/>
  <c r="F35" i="4"/>
  <c r="F37" i="4"/>
  <c r="F38" i="4"/>
  <c r="F39" i="4"/>
  <c r="F41" i="4"/>
  <c r="F42" i="4"/>
  <c r="F47" i="4"/>
  <c r="F48" i="4"/>
  <c r="F50" i="4"/>
  <c r="F51" i="4"/>
  <c r="F53" i="4"/>
  <c r="F54" i="4"/>
  <c r="F59" i="4"/>
  <c r="F60" i="4"/>
  <c r="F61" i="4"/>
  <c r="F66" i="4"/>
  <c r="F68" i="4"/>
  <c r="F70" i="4"/>
  <c r="F71" i="4"/>
  <c r="F72" i="4"/>
  <c r="F74" i="4"/>
  <c r="F75" i="4"/>
  <c r="F77" i="4"/>
  <c r="F79" i="4"/>
  <c r="F81" i="4"/>
  <c r="F86" i="4"/>
  <c r="F87" i="4"/>
  <c r="F88" i="4"/>
  <c r="F93" i="4"/>
  <c r="F94" i="4"/>
  <c r="F95" i="4"/>
  <c r="F97" i="4"/>
  <c r="F99" i="4"/>
  <c r="F104" i="4"/>
  <c r="F105" i="4"/>
  <c r="F106" i="4"/>
  <c r="F107" i="4"/>
  <c r="F108" i="4"/>
  <c r="F109" i="4"/>
  <c r="F110" i="4"/>
  <c r="F111" i="4"/>
  <c r="F112" i="4"/>
  <c r="F114" i="4"/>
  <c r="F115" i="4"/>
  <c r="F116" i="4"/>
  <c r="F117" i="4"/>
  <c r="F118" i="4"/>
  <c r="F119" i="4"/>
  <c r="F121" i="4"/>
  <c r="F122" i="4"/>
  <c r="F124" i="4"/>
  <c r="F125" i="4"/>
  <c r="F127" i="4"/>
  <c r="F131" i="4"/>
  <c r="F132" i="4"/>
  <c r="F133" i="4"/>
  <c r="F134" i="4"/>
  <c r="F135" i="4"/>
  <c r="F136" i="4"/>
  <c r="F138" i="4"/>
  <c r="F139" i="4"/>
  <c r="F141" i="4"/>
  <c r="F142" i="4"/>
  <c r="F143" i="4"/>
  <c r="F144" i="4"/>
  <c r="F145" i="4"/>
  <c r="F146" i="4"/>
  <c r="F148" i="4"/>
  <c r="F150" i="4"/>
  <c r="F151" i="4"/>
  <c r="F152" i="4"/>
  <c r="F156" i="4"/>
  <c r="F157" i="4"/>
  <c r="F158" i="4"/>
  <c r="F159" i="4"/>
  <c r="F161" i="4"/>
  <c r="F162" i="4"/>
  <c r="F163" i="4"/>
  <c r="F165" i="4"/>
  <c r="F166" i="4"/>
  <c r="F171" i="4"/>
  <c r="F172" i="4"/>
  <c r="F173" i="4"/>
  <c r="F174" i="4"/>
  <c r="F175" i="4"/>
  <c r="F177" i="4"/>
  <c r="F178" i="4"/>
  <c r="F179" i="4"/>
  <c r="F180" i="4"/>
  <c r="F181" i="4"/>
  <c r="F183" i="4"/>
  <c r="F184" i="4"/>
  <c r="F185" i="4"/>
  <c r="F186" i="4"/>
  <c r="F187" i="4"/>
  <c r="F188" i="4"/>
  <c r="F190" i="4"/>
  <c r="F191" i="4"/>
  <c r="F192" i="4"/>
  <c r="F193" i="4"/>
  <c r="F194" i="4"/>
  <c r="F195" i="4"/>
  <c r="F196" i="4"/>
  <c r="F198" i="4"/>
  <c r="F199" i="4"/>
  <c r="F200" i="4"/>
  <c r="F201" i="4"/>
  <c r="F203" i="4"/>
  <c r="F204" i="4"/>
</calcChain>
</file>

<file path=xl/sharedStrings.xml><?xml version="1.0" encoding="utf-8"?>
<sst xmlns="http://schemas.openxmlformats.org/spreadsheetml/2006/main" count="317" uniqueCount="202">
  <si>
    <t>4,5 м * 7 м</t>
  </si>
  <si>
    <t>4 м * 5 м</t>
  </si>
  <si>
    <t>KROY FOLIA укрывочная пленка</t>
  </si>
  <si>
    <t>ECO  на липучке, черная 150 мм * 50 мм</t>
  </si>
  <si>
    <t>ECO на липучке, белая 150 мм * 50 мм</t>
  </si>
  <si>
    <t>ECO M14 на резьбе, черная 150 мм * 50 мм</t>
  </si>
  <si>
    <t>ECO M14 на резьбе, белая 150 мм * 50 мм</t>
  </si>
  <si>
    <t>KROYPAD ECO Полировальные губки</t>
  </si>
  <si>
    <t>Фрезованная  на липучке, черная 150 мм * 50 мм</t>
  </si>
  <si>
    <t>Фрезованная на липучке, желтая 150 мм * 50 мм</t>
  </si>
  <si>
    <t>Фрезованная на липучке, белая 150 мм * 50 мм</t>
  </si>
  <si>
    <t>М14  на резьбе, синяя 150 мм * 50 мм</t>
  </si>
  <si>
    <t>М14  на резьбе, черная 150 мм * 50 мм</t>
  </si>
  <si>
    <t>М14  на резьбе, желтая 150 мм * 50 мм</t>
  </si>
  <si>
    <t>М14  на резьбе, белая 150 мм * 50 мм</t>
  </si>
  <si>
    <t>KROYPAD Полировальные губки</t>
  </si>
  <si>
    <t>25 мм * 5 м</t>
  </si>
  <si>
    <t>19 мм * 5 м</t>
  </si>
  <si>
    <t>15 мм * 5 м</t>
  </si>
  <si>
    <t>12 мм * 5 м</t>
  </si>
  <si>
    <t>9 мм * 5 м</t>
  </si>
  <si>
    <t>6 мм* 5 м</t>
  </si>
  <si>
    <t>KROY СКОТЧ 5 м, двухсторонний</t>
  </si>
  <si>
    <t>50 мм* 40 м</t>
  </si>
  <si>
    <t>080Y5040</t>
  </si>
  <si>
    <t>38 мм * 40 м</t>
  </si>
  <si>
    <t>080Y3840</t>
  </si>
  <si>
    <t>30 мм * 40 м</t>
  </si>
  <si>
    <t>080Y3040</t>
  </si>
  <si>
    <t>24 мм * 40 м</t>
  </si>
  <si>
    <t>080Y2440</t>
  </si>
  <si>
    <t>19 мм * 40 м</t>
  </si>
  <si>
    <t>080Y1940</t>
  </si>
  <si>
    <t xml:space="preserve">KROY МАЛЯРНАЯ ЛЕНТА (скотч) 40 м, желтый </t>
  </si>
  <si>
    <t>KROY Антистатическая салфетка UNI</t>
  </si>
  <si>
    <t>4л</t>
  </si>
  <si>
    <t>ПАСТА KROY LAVAMANI для рук 4 л</t>
  </si>
  <si>
    <t>0,9л</t>
  </si>
  <si>
    <t>ПАСТА KROY LAVAMANI для рук 0,9 л</t>
  </si>
  <si>
    <t>1 шт</t>
  </si>
  <si>
    <t xml:space="preserve">Воронки KROY 190 микрон </t>
  </si>
  <si>
    <t>50гр</t>
  </si>
  <si>
    <t>Сухая проявка KROYPOWDER 50 г</t>
  </si>
  <si>
    <t>Линия «9» KROY</t>
  </si>
  <si>
    <t>РАСХОДНЫЕ МАТЕРИАЛЫ</t>
  </si>
  <si>
    <t xml:space="preserve">                                         </t>
  </si>
  <si>
    <t xml:space="preserve">0,8л </t>
  </si>
  <si>
    <t xml:space="preserve">5073 Cleartex Express  4:1 </t>
  </si>
  <si>
    <t xml:space="preserve">0,4л </t>
  </si>
  <si>
    <t xml:space="preserve">5073 CLEARTEX EXPRESS 4:1 </t>
  </si>
  <si>
    <t>5 л</t>
  </si>
  <si>
    <t>5074 Cleartex Standard</t>
  </si>
  <si>
    <t xml:space="preserve">1л </t>
  </si>
  <si>
    <t xml:space="preserve">0,4 л </t>
  </si>
  <si>
    <t>5074 CLEARTEX STANDARD</t>
  </si>
  <si>
    <t>---</t>
  </si>
  <si>
    <t>20 л.</t>
  </si>
  <si>
    <t>5071 CLEARTEX HS</t>
  </si>
  <si>
    <t>5л</t>
  </si>
  <si>
    <t>ЛАКИ</t>
  </si>
  <si>
    <t xml:space="preserve">0,7л </t>
  </si>
  <si>
    <t xml:space="preserve">                                5027 Черный </t>
  </si>
  <si>
    <t xml:space="preserve">                                5027 Белый</t>
  </si>
  <si>
    <t xml:space="preserve">5027 Серый </t>
  </si>
  <si>
    <t>5027 Filler wet on wet 3:1</t>
  </si>
  <si>
    <t>0,5 л</t>
  </si>
  <si>
    <t>5026 1К Plastic Primer</t>
  </si>
  <si>
    <t xml:space="preserve">3,5л </t>
  </si>
  <si>
    <t xml:space="preserve">5023 Черный </t>
  </si>
  <si>
    <t>3,5л</t>
  </si>
  <si>
    <t xml:space="preserve">5023 Серый </t>
  </si>
  <si>
    <t xml:space="preserve">0,75л </t>
  </si>
  <si>
    <t>5023 Белый</t>
  </si>
  <si>
    <t>0,75л</t>
  </si>
  <si>
    <t xml:space="preserve">0,5л </t>
  </si>
  <si>
    <t>5023 Filler 5:1</t>
  </si>
  <si>
    <t xml:space="preserve">5022 Серый </t>
  </si>
  <si>
    <t>5022 Extrafiller Express 4:1</t>
  </si>
  <si>
    <t>5021 Черный</t>
  </si>
  <si>
    <t>5021 Серый</t>
  </si>
  <si>
    <t>5021 Белый</t>
  </si>
  <si>
    <t>5021 Extrafiller 4:1</t>
  </si>
  <si>
    <t xml:space="preserve">ГРУНТЫ </t>
  </si>
  <si>
    <t>0,233 л</t>
  </si>
  <si>
    <t>W-31 Отвердитель грунта FILLER wet on wet</t>
  </si>
  <si>
    <t>W-31 - ДЛЯ ГРУНТА FILLER wet on wet (5027)</t>
  </si>
  <si>
    <t>0,2л</t>
  </si>
  <si>
    <t>K1 Отвердитель EXPRESS</t>
  </si>
  <si>
    <t>0,1л</t>
  </si>
  <si>
    <t>K1 - ДЛЯ ЛАКА CLEARTEX EXPRESS (5073)</t>
  </si>
  <si>
    <t>2,5л</t>
  </si>
  <si>
    <t>S5-E Отвердитель STANDARD  быстрый</t>
  </si>
  <si>
    <t>0,5л</t>
  </si>
  <si>
    <t>S5-E Отвердитель STANDARD   быстрый</t>
  </si>
  <si>
    <t>S5-Е - ДЛЯ ЛАКА CLEARTEX STANDARD (5074)</t>
  </si>
  <si>
    <t>Н3 Отвердитель лака KROY CLEARTEX HS</t>
  </si>
  <si>
    <t>Н3-Е Отвердитель лака KROY CLEARTEX HS- быстрый</t>
  </si>
  <si>
    <t>Н3, Н3-Е  - ДЛЯ ЛАКА CLEARTEX HS (5071)</t>
  </si>
  <si>
    <t>0,7л</t>
  </si>
  <si>
    <t xml:space="preserve">H512 Отвердитель KROY универсальный  </t>
  </si>
  <si>
    <t>0,875л</t>
  </si>
  <si>
    <t xml:space="preserve">H512 Отвердитель KROY универсальный </t>
  </si>
  <si>
    <t>1л</t>
  </si>
  <si>
    <t>0,25л</t>
  </si>
  <si>
    <t>0,15л</t>
  </si>
  <si>
    <t>Н512 - УНИВЕРСАЛЬНЫЙ ДЛЯ ГРУНТА и ЛАКА</t>
  </si>
  <si>
    <t>«H» KROY</t>
  </si>
  <si>
    <t>ОТВЕРДИТЕЛИ</t>
  </si>
  <si>
    <t>КОМПЛЕКТУЮЩИЕ ПРОДУКТЫ</t>
  </si>
  <si>
    <t>30 мл</t>
  </si>
  <si>
    <t xml:space="preserve">Kroy PRIMEX грунт для стекла </t>
  </si>
  <si>
    <t>310 мл</t>
  </si>
  <si>
    <t>5094 Kroy Bondex PLUS стекольный клей быстрый</t>
  </si>
  <si>
    <t>5094 Kroy Bondex PLUS</t>
  </si>
  <si>
    <t>310 мл.</t>
  </si>
  <si>
    <t>5093 KROY Sealtex  PLUS Герметик  белый</t>
  </si>
  <si>
    <t>5093 KROY Sealtex PLUS Герметик серый</t>
  </si>
  <si>
    <t>5093 KROY Sealtex PLUS Герметик черный</t>
  </si>
  <si>
    <t>5093 KROY Sealtex PLUS</t>
  </si>
  <si>
    <t>Линия «9» KROY 2K</t>
  </si>
  <si>
    <t>КЛЕИ И ГЕРМЕТИКИ</t>
  </si>
  <si>
    <t>0,75л+0,25л</t>
  </si>
  <si>
    <t>5061 KROYCOLOUR 3:1 2K Acrylic Enamel  601 черная - комплект</t>
  </si>
  <si>
    <t>5061 KROYCOLOUR 3:1 2K Acrylic Enamel  202 белая - комплект</t>
  </si>
  <si>
    <t>5061 KROYCOLOUR 3:1 2K Acrylic Enamel  201 белая - комплект</t>
  </si>
  <si>
    <t>5061 Акриловая Эмаль KROYCOLOUR 3:1</t>
  </si>
  <si>
    <t>Линия «6» KROY 2K</t>
  </si>
  <si>
    <t>ЭМАЛИ</t>
  </si>
  <si>
    <t>1 л</t>
  </si>
  <si>
    <t>7057 PREMIUM LIGHT SOFT облегченная</t>
  </si>
  <si>
    <t>900мл</t>
  </si>
  <si>
    <t xml:space="preserve">5057 LIGHT </t>
  </si>
  <si>
    <t>5057 KROY LIGHT  легкая наполняющая</t>
  </si>
  <si>
    <t>1,6 кг</t>
  </si>
  <si>
    <t>5056 ALU</t>
  </si>
  <si>
    <t>5056 ALU алюминиевая</t>
  </si>
  <si>
    <t>1,8кг</t>
  </si>
  <si>
    <t>5055 SOFT</t>
  </si>
  <si>
    <t>1 кг</t>
  </si>
  <si>
    <t xml:space="preserve">                                5055 SOFT</t>
  </si>
  <si>
    <t>5055 SOFT мягкая</t>
  </si>
  <si>
    <t>5054 UNI</t>
  </si>
  <si>
    <t>1кг</t>
  </si>
  <si>
    <t>0,5 кг</t>
  </si>
  <si>
    <t>5054 UNI универсальная</t>
  </si>
  <si>
    <t>0,5кг</t>
  </si>
  <si>
    <t>5052 PLASTIC FIX</t>
  </si>
  <si>
    <t>5052 PLASTIC FIX для пластика</t>
  </si>
  <si>
    <t>5051 FIBER</t>
  </si>
  <si>
    <t>5051 FIBER со стекловолоком</t>
  </si>
  <si>
    <t>Линия«5» KROY</t>
  </si>
  <si>
    <t>ШПАТЛЕВКИ</t>
  </si>
  <si>
    <t>5060 WHITE</t>
  </si>
  <si>
    <t>5060 GREY</t>
  </si>
  <si>
    <t>5060 BLACK</t>
  </si>
  <si>
    <t xml:space="preserve">5060 ANTIGRAVILLA HS </t>
  </si>
  <si>
    <t>Линия «6» KROY</t>
  </si>
  <si>
    <t>АНТИГРАВИЙ</t>
  </si>
  <si>
    <t>5083 Обезжириватель Degreaser</t>
  </si>
  <si>
    <t>5083 ОБЕЗЖИРИВАТЕЛЬ Degreaser</t>
  </si>
  <si>
    <t>5082 Разбавитель UltraThinner</t>
  </si>
  <si>
    <t xml:space="preserve">5082 ДЛЯ БАЗЫ UltraThinner </t>
  </si>
  <si>
    <t>5081 Растворитель Universal Thinner</t>
  </si>
  <si>
    <t>5081 УНИВЕРСАЛЬНЫЙ Universal Thinner</t>
  </si>
  <si>
    <t>Линия «8» KROY</t>
  </si>
  <si>
    <t>РАЗБАВИТЕЛИ</t>
  </si>
  <si>
    <t>0,8л + 0,2л</t>
  </si>
  <si>
    <t>5073 Комплект</t>
  </si>
  <si>
    <t>0,4л + 0,1л</t>
  </si>
  <si>
    <t>5 л + 2,5 л</t>
  </si>
  <si>
    <t>5074 Комплект</t>
  </si>
  <si>
    <t>1л + 0,5л</t>
  </si>
  <si>
    <t>0,4 л + 0,2 л</t>
  </si>
  <si>
    <t>20 л + 2*5 л</t>
  </si>
  <si>
    <t xml:space="preserve">5071 Комплект </t>
  </si>
  <si>
    <t>5л + 2,5л</t>
  </si>
  <si>
    <t>5071 Комплект</t>
  </si>
  <si>
    <t xml:space="preserve">0,4л + 0,2л </t>
  </si>
  <si>
    <t xml:space="preserve">5071 CLEARTEX HS </t>
  </si>
  <si>
    <t>Линия «7» KROY 2K</t>
  </si>
  <si>
    <t>0,7л + 0,233л</t>
  </si>
  <si>
    <t xml:space="preserve">                                5027 Черный - комплект</t>
  </si>
  <si>
    <t xml:space="preserve">                                5027 Белый - комплект</t>
  </si>
  <si>
    <t>5027 Серый - комплект</t>
  </si>
  <si>
    <t>3,5л + 0,7л</t>
  </si>
  <si>
    <t>5023 Черный - комплект</t>
  </si>
  <si>
    <t>5023 Серый - комплект</t>
  </si>
  <si>
    <t>0,75л + 0,15л</t>
  </si>
  <si>
    <t>5023 Белый- комплект</t>
  </si>
  <si>
    <t>0,5л + 0,1л</t>
  </si>
  <si>
    <t>5022 Серый - комплект</t>
  </si>
  <si>
    <t>3,5л + 0,875л</t>
  </si>
  <si>
    <t>5021 Черный - комплект</t>
  </si>
  <si>
    <t>5021 Серый - комплект</t>
  </si>
  <si>
    <t>5021 Белый - комплект</t>
  </si>
  <si>
    <t>Линия "2" KROY  2K</t>
  </si>
  <si>
    <t>Цена с НДС EUR</t>
  </si>
  <si>
    <t>Количество упаковок в коробке</t>
  </si>
  <si>
    <t>Объём</t>
  </si>
  <si>
    <t>Наименование</t>
  </si>
  <si>
    <t xml:space="preserve">Артикул </t>
  </si>
  <si>
    <t>Артикул Отвердитель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</si>
</sst>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p_-;\-* #,##0.00_p_-;_-* &quot;-&quot;??_p_-;_-@_-"/>
  </numFmts>
  <fonts count="48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9"/>
      <color indexed="8"/>
      <name val="PT Sans"/>
      <family val="2"/>
      <charset val="204"/>
    </font>
    <font>
      <sz val="9"/>
      <color indexed="8"/>
      <name val="PT Sans"/>
      <family val="2"/>
      <charset val="204"/>
    </font>
    <font>
      <sz val="10"/>
      <color indexed="8"/>
      <name val="MS Sans Serif"/>
      <family val="2"/>
      <charset val="204"/>
    </font>
    <font>
      <b/>
      <sz val="9"/>
      <name val="PT Sans"/>
      <family val="2"/>
      <charset val="204"/>
    </font>
    <font>
      <sz val="9"/>
      <color rgb="FF7D6E66"/>
      <name val="PT Sans"/>
      <family val="2"/>
      <charset val="204"/>
    </font>
    <font>
      <sz val="9"/>
      <color theme="0"/>
      <name val="PT Sans"/>
      <family val="2"/>
      <charset val="204"/>
    </font>
    <font>
      <b/>
      <sz val="9"/>
      <color indexed="12"/>
      <name val="PT Sans"/>
      <family val="2"/>
      <charset val="204"/>
    </font>
    <font>
      <b/>
      <sz val="9"/>
      <color theme="6" tint="-0.499984740745262"/>
      <name val="PT Sans"/>
      <family val="2"/>
      <charset val="204"/>
    </font>
    <font>
      <b/>
      <sz val="9"/>
      <color rgb="FFFF0000"/>
      <name val="PT Sans"/>
      <family val="2"/>
      <charset val="204"/>
    </font>
    <font>
      <b/>
      <sz val="9"/>
      <color theme="0"/>
      <name val="PT Sans"/>
      <family val="2"/>
      <charset val="204"/>
    </font>
    <font>
      <b/>
      <sz val="12"/>
      <color theme="0"/>
      <name val="PT Sans"/>
      <family val="2"/>
      <charset val="204"/>
    </font>
    <font>
      <sz val="9"/>
      <name val="PT Sans"/>
      <family val="2"/>
      <charset val="204"/>
    </font>
    <font>
      <sz val="11"/>
      <color theme="1"/>
      <name val="PT Sans"/>
      <family val="2"/>
      <charset val="204"/>
    </font>
    <font>
      <sz val="8"/>
      <name val="Arial"/>
      <family val="2"/>
      <charset val="204"/>
    </font>
    <font>
      <b/>
      <i/>
      <sz val="9"/>
      <color rgb="FFF24F00"/>
      <name val="PT Sans"/>
      <family val="2"/>
      <charset val="204"/>
    </font>
    <font>
      <sz val="11"/>
      <color rgb="FFF24F00"/>
      <name val="PT Sans"/>
      <family val="2"/>
      <charset val="204"/>
    </font>
    <font>
      <b/>
      <sz val="12"/>
      <color theme="6" tint="-0.499984740745262"/>
      <name val="PT Sans"/>
      <family val="2"/>
      <charset val="204"/>
    </font>
    <font>
      <b/>
      <sz val="9"/>
      <color rgb="FF000000"/>
      <name val="PT Sans"/>
      <family val="2"/>
      <charset val="204"/>
    </font>
    <font>
      <sz val="9"/>
      <color rgb="FF000000"/>
      <name val="PT Sans"/>
      <family val="2"/>
      <charset val="204"/>
    </font>
    <font>
      <b/>
      <i/>
      <sz val="9"/>
      <name val="PT Sans"/>
      <family val="2"/>
      <charset val="204"/>
    </font>
    <font>
      <b/>
      <sz val="10"/>
      <color theme="0"/>
      <name val="PT Sans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sz val="12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Verdana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EFADA"/>
        <bgColor indexed="64"/>
      </patternFill>
    </fill>
    <fill>
      <patternFill patternType="solid">
        <fgColor rgb="FFFBD6B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4F00"/>
        <bgColor indexed="64"/>
      </patternFill>
    </fill>
    <fill>
      <patternFill patternType="solid">
        <fgColor rgb="FF7D6E6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theme="0"/>
      </left>
      <right style="medium">
        <color rgb="FF7D6E66"/>
      </right>
      <top style="thin">
        <color theme="0"/>
      </top>
      <bottom style="medium">
        <color rgb="FF7D6E66"/>
      </bottom>
      <diagonal/>
    </border>
    <border>
      <left style="thin">
        <color theme="0"/>
      </left>
      <right/>
      <top style="thin">
        <color theme="0"/>
      </top>
      <bottom style="medium">
        <color rgb="FF7D6E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7D6E66"/>
      </bottom>
      <diagonal/>
    </border>
    <border>
      <left style="medium">
        <color rgb="FF7D6E66"/>
      </left>
      <right style="thin">
        <color theme="0"/>
      </right>
      <top style="thin">
        <color theme="0"/>
      </top>
      <bottom style="medium">
        <color rgb="FF7D6E66"/>
      </bottom>
      <diagonal/>
    </border>
    <border>
      <left style="thin">
        <color theme="0"/>
      </left>
      <right style="medium">
        <color rgb="FF7D6E66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7D6E6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7D6E66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7D6E66"/>
      </left>
      <right/>
      <top style="thin">
        <color theme="0"/>
      </top>
      <bottom style="thin">
        <color theme="0"/>
      </bottom>
      <diagonal/>
    </border>
    <border>
      <left/>
      <right style="medium">
        <color rgb="FF7D6E66"/>
      </right>
      <top/>
      <bottom/>
      <diagonal/>
    </border>
    <border>
      <left style="medium">
        <color rgb="FF7D6E66"/>
      </left>
      <right/>
      <top/>
      <bottom/>
      <diagonal/>
    </border>
    <border>
      <left style="thin">
        <color theme="0"/>
      </left>
      <right style="medium">
        <color rgb="FF7D6E66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7D6E66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7D6E66"/>
      </left>
      <right style="thin">
        <color theme="0"/>
      </right>
      <top style="thin">
        <color theme="0"/>
      </top>
      <bottom/>
      <diagonal/>
    </border>
    <border>
      <left/>
      <right style="medium">
        <color rgb="FF7D6E66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rgb="FF7D6E66"/>
      </left>
      <right/>
      <top style="medium">
        <color theme="0"/>
      </top>
      <bottom style="thin">
        <color theme="0"/>
      </bottom>
      <diagonal/>
    </border>
    <border>
      <left/>
      <right style="medium">
        <color rgb="FF7D6E66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7D6E66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rgb="FF7D6E66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1" fillId="0" borderId="0"/>
    <xf numFmtId="0" fontId="4" fillId="0" borderId="0"/>
    <xf numFmtId="0" fontId="15" fillId="0" borderId="0">
      <alignment horizontal="left"/>
    </xf>
    <xf numFmtId="0" fontId="23" fillId="0" borderId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8" borderId="0" applyNumberFormat="0" applyBorder="0" applyAlignment="0" applyProtection="0"/>
    <xf numFmtId="0" fontId="26" fillId="12" borderId="0" applyNumberFormat="0" applyBorder="0" applyAlignment="0" applyProtection="0"/>
    <xf numFmtId="0" fontId="27" fillId="29" borderId="28" applyNumberFormat="0" applyAlignment="0" applyProtection="0"/>
    <xf numFmtId="0" fontId="28" fillId="30" borderId="29" applyNumberFormat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0" borderId="30" applyNumberFormat="0" applyFill="0" applyAlignment="0" applyProtection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28" applyNumberFormat="0" applyAlignment="0" applyProtection="0"/>
    <xf numFmtId="0" fontId="23" fillId="0" borderId="0"/>
    <xf numFmtId="0" fontId="35" fillId="0" borderId="33" applyNumberFormat="0" applyFill="0" applyAlignment="0" applyProtection="0"/>
    <xf numFmtId="0" fontId="36" fillId="31" borderId="0" applyNumberFormat="0" applyBorder="0" applyAlignment="0" applyProtection="0"/>
    <xf numFmtId="0" fontId="1" fillId="0" borderId="0"/>
    <xf numFmtId="0" fontId="37" fillId="0" borderId="0"/>
    <xf numFmtId="0" fontId="37" fillId="32" borderId="34" applyNumberFormat="0" applyFont="0" applyAlignment="0" applyProtection="0"/>
    <xf numFmtId="0" fontId="40" fillId="29" borderId="35" applyNumberForma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1" fillId="0" borderId="0"/>
    <xf numFmtId="0" fontId="46" fillId="0" borderId="0"/>
    <xf numFmtId="0" fontId="47" fillId="0" borderId="0">
      <alignment vertical="top"/>
    </xf>
    <xf numFmtId="164" fontId="37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1"/>
    <xf numFmtId="2" fontId="2" fillId="2" borderId="1" xfId="1" applyNumberFormat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left"/>
    </xf>
    <xf numFmtId="1" fontId="3" fillId="2" borderId="3" xfId="2" applyNumberFormat="1" applyFont="1" applyFill="1" applyBorder="1" applyAlignment="1" applyProtection="1">
      <alignment horizontal="center" wrapText="1"/>
    </xf>
    <xf numFmtId="1" fontId="3" fillId="2" borderId="4" xfId="2" applyNumberFormat="1" applyFont="1" applyFill="1" applyBorder="1" applyAlignment="1" applyProtection="1">
      <alignment horizontal="center" wrapText="1"/>
    </xf>
    <xf numFmtId="2" fontId="5" fillId="3" borderId="5" xfId="1" applyNumberFormat="1" applyFont="1" applyFill="1" applyBorder="1" applyAlignment="1" applyProtection="1">
      <alignment horizontal="center"/>
    </xf>
    <xf numFmtId="0" fontId="3" fillId="3" borderId="6" xfId="1" applyFont="1" applyFill="1" applyBorder="1" applyAlignment="1" applyProtection="1">
      <alignment horizontal="center"/>
    </xf>
    <xf numFmtId="0" fontId="6" fillId="3" borderId="7" xfId="1" applyFont="1" applyFill="1" applyBorder="1" applyAlignment="1" applyProtection="1">
      <alignment horizontal="left"/>
    </xf>
    <xf numFmtId="1" fontId="7" fillId="4" borderId="7" xfId="2" applyNumberFormat="1" applyFont="1" applyFill="1" applyBorder="1" applyAlignment="1" applyProtection="1">
      <alignment horizontal="center" wrapText="1"/>
    </xf>
    <xf numFmtId="1" fontId="7" fillId="5" borderId="8" xfId="2" applyNumberFormat="1" applyFont="1" applyFill="1" applyBorder="1" applyAlignment="1" applyProtection="1">
      <alignment horizontal="center" wrapText="1"/>
    </xf>
    <xf numFmtId="2" fontId="5" fillId="6" borderId="5" xfId="1" applyNumberFormat="1" applyFont="1" applyFill="1" applyBorder="1" applyAlignment="1" applyProtection="1">
      <alignment horizontal="center"/>
    </xf>
    <xf numFmtId="0" fontId="3" fillId="6" borderId="6" xfId="1" applyFont="1" applyFill="1" applyBorder="1" applyAlignment="1" applyProtection="1">
      <alignment horizontal="center"/>
    </xf>
    <xf numFmtId="0" fontId="6" fillId="6" borderId="7" xfId="1" applyFont="1" applyFill="1" applyBorder="1" applyAlignment="1" applyProtection="1">
      <alignment horizontal="left"/>
    </xf>
    <xf numFmtId="2" fontId="8" fillId="2" borderId="5" xfId="1" applyNumberFormat="1" applyFont="1" applyFill="1" applyBorder="1" applyAlignment="1" applyProtection="1">
      <alignment horizontal="center"/>
    </xf>
    <xf numFmtId="0" fontId="9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left"/>
    </xf>
    <xf numFmtId="0" fontId="9" fillId="2" borderId="7" xfId="1" applyFont="1" applyFill="1" applyBorder="1" applyAlignment="1" applyProtection="1">
      <alignment horizontal="center"/>
    </xf>
    <xf numFmtId="0" fontId="9" fillId="2" borderId="8" xfId="1" applyFont="1" applyFill="1" applyBorder="1" applyAlignment="1" applyProtection="1">
      <alignment horizontal="center"/>
    </xf>
    <xf numFmtId="2" fontId="10" fillId="3" borderId="5" xfId="1" applyNumberFormat="1" applyFont="1" applyFill="1" applyBorder="1" applyAlignment="1" applyProtection="1">
      <alignment horizontal="center"/>
    </xf>
    <xf numFmtId="2" fontId="2" fillId="6" borderId="5" xfId="1" applyNumberFormat="1" applyFont="1" applyFill="1" applyBorder="1" applyAlignment="1" applyProtection="1">
      <alignment horizontal="center"/>
    </xf>
    <xf numFmtId="2" fontId="2" fillId="3" borderId="5" xfId="1" applyNumberFormat="1" applyFont="1" applyFill="1" applyBorder="1" applyAlignment="1" applyProtection="1">
      <alignment horizontal="center"/>
    </xf>
    <xf numFmtId="0" fontId="11" fillId="2" borderId="9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left" vertical="center"/>
    </xf>
    <xf numFmtId="0" fontId="11" fillId="2" borderId="11" xfId="1" applyFont="1" applyFill="1" applyBorder="1" applyAlignment="1" applyProtection="1">
      <alignment horizontal="center" vertical="center"/>
    </xf>
    <xf numFmtId="0" fontId="11" fillId="5" borderId="9" xfId="1" applyFont="1" applyFill="1" applyBorder="1" applyAlignment="1" applyProtection="1">
      <alignment horizontal="center" vertical="center"/>
    </xf>
    <xf numFmtId="0" fontId="11" fillId="5" borderId="10" xfId="1" applyFont="1" applyFill="1" applyBorder="1" applyAlignment="1" applyProtection="1">
      <alignment horizontal="center" vertical="center"/>
    </xf>
    <xf numFmtId="0" fontId="11" fillId="5" borderId="10" xfId="1" applyFont="1" applyFill="1" applyBorder="1" applyAlignment="1" applyProtection="1">
      <alignment horizontal="left" vertical="center"/>
    </xf>
    <xf numFmtId="0" fontId="11" fillId="5" borderId="11" xfId="1" applyFont="1" applyFill="1" applyBorder="1" applyAlignment="1" applyProtection="1">
      <alignment horizontal="center" vertical="center"/>
    </xf>
    <xf numFmtId="0" fontId="12" fillId="7" borderId="9" xfId="1" applyFont="1" applyFill="1" applyBorder="1" applyAlignment="1" applyProtection="1">
      <alignment horizontal="center" vertical="center" wrapText="1"/>
    </xf>
    <xf numFmtId="0" fontId="12" fillId="7" borderId="10" xfId="1" applyFont="1" applyFill="1" applyBorder="1" applyAlignment="1" applyProtection="1">
      <alignment horizontal="center" vertical="center" wrapText="1"/>
    </xf>
    <xf numFmtId="0" fontId="12" fillId="7" borderId="10" xfId="1" applyFont="1" applyFill="1" applyBorder="1" applyAlignment="1" applyProtection="1">
      <alignment horizontal="left" vertical="center" wrapText="1"/>
    </xf>
    <xf numFmtId="0" fontId="12" fillId="7" borderId="11" xfId="1" applyFont="1" applyFill="1" applyBorder="1" applyAlignment="1" applyProtection="1">
      <alignment horizontal="center" vertical="center" wrapText="1"/>
    </xf>
    <xf numFmtId="0" fontId="13" fillId="3" borderId="6" xfId="1" applyFont="1" applyFill="1" applyBorder="1" applyAlignment="1" applyProtection="1">
      <alignment horizontal="center"/>
    </xf>
    <xf numFmtId="1" fontId="7" fillId="8" borderId="7" xfId="2" applyNumberFormat="1" applyFont="1" applyFill="1" applyBorder="1" applyAlignment="1" applyProtection="1">
      <alignment horizontal="center" wrapText="1"/>
    </xf>
    <xf numFmtId="0" fontId="13" fillId="6" borderId="6" xfId="1" applyFont="1" applyFill="1" applyBorder="1" applyAlignment="1" applyProtection="1">
      <alignment horizontal="center"/>
    </xf>
    <xf numFmtId="2" fontId="2" fillId="2" borderId="5" xfId="1" applyNumberFormat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1" fontId="3" fillId="2" borderId="7" xfId="2" applyNumberFormat="1" applyFont="1" applyFill="1" applyBorder="1" applyAlignment="1" applyProtection="1">
      <alignment horizontal="center" wrapText="1"/>
    </xf>
    <xf numFmtId="1" fontId="3" fillId="2" borderId="8" xfId="2" applyNumberFormat="1" applyFont="1" applyFill="1" applyBorder="1" applyAlignment="1" applyProtection="1">
      <alignment horizontal="center" wrapText="1"/>
    </xf>
    <xf numFmtId="2" fontId="5" fillId="9" borderId="5" xfId="1" applyNumberFormat="1" applyFont="1" applyFill="1" applyBorder="1" applyAlignment="1" applyProtection="1">
      <alignment horizontal="center"/>
    </xf>
    <xf numFmtId="0" fontId="13" fillId="9" borderId="6" xfId="1" quotePrefix="1" applyFont="1" applyFill="1" applyBorder="1" applyAlignment="1" applyProtection="1">
      <alignment horizontal="center"/>
    </xf>
    <xf numFmtId="0" fontId="13" fillId="9" borderId="6" xfId="1" applyFont="1" applyFill="1" applyBorder="1" applyAlignment="1" applyProtection="1">
      <alignment horizontal="center"/>
    </xf>
    <xf numFmtId="0" fontId="6" fillId="9" borderId="7" xfId="1" applyFont="1" applyFill="1" applyBorder="1" applyAlignment="1" applyProtection="1">
      <alignment horizontal="left"/>
    </xf>
    <xf numFmtId="0" fontId="13" fillId="3" borderId="6" xfId="1" quotePrefix="1" applyFont="1" applyFill="1" applyBorder="1" applyAlignment="1" applyProtection="1">
      <alignment horizontal="center"/>
    </xf>
    <xf numFmtId="0" fontId="12" fillId="7" borderId="12" xfId="1" applyFont="1" applyFill="1" applyBorder="1" applyAlignment="1" applyProtection="1">
      <alignment horizontal="center" vertical="center" wrapText="1"/>
    </xf>
    <xf numFmtId="0" fontId="12" fillId="7" borderId="0" xfId="1" applyFont="1" applyFill="1" applyBorder="1" applyAlignment="1" applyProtection="1">
      <alignment horizontal="center" vertical="center" wrapText="1"/>
    </xf>
    <xf numFmtId="0" fontId="12" fillId="7" borderId="0" xfId="1" applyFont="1" applyFill="1" applyBorder="1" applyAlignment="1" applyProtection="1">
      <alignment horizontal="left" vertical="center" wrapText="1"/>
    </xf>
    <xf numFmtId="0" fontId="14" fillId="7" borderId="13" xfId="1" applyFont="1" applyFill="1" applyBorder="1" applyAlignment="1" applyProtection="1">
      <alignment horizontal="center"/>
    </xf>
    <xf numFmtId="0" fontId="9" fillId="2" borderId="7" xfId="1" applyFont="1" applyFill="1" applyBorder="1" applyAlignment="1" applyProtection="1">
      <alignment horizontal="left"/>
    </xf>
    <xf numFmtId="0" fontId="13" fillId="6" borderId="7" xfId="1" applyFont="1" applyFill="1" applyBorder="1" applyAlignment="1" applyProtection="1">
      <alignment horizontal="center"/>
    </xf>
    <xf numFmtId="0" fontId="13" fillId="3" borderId="7" xfId="1" applyFont="1" applyFill="1" applyBorder="1" applyAlignment="1" applyProtection="1">
      <alignment horizontal="center"/>
    </xf>
    <xf numFmtId="0" fontId="3" fillId="2" borderId="14" xfId="1" applyFont="1" applyFill="1" applyBorder="1" applyAlignment="1" applyProtection="1">
      <alignment horizontal="center"/>
    </xf>
    <xf numFmtId="0" fontId="3" fillId="2" borderId="15" xfId="1" applyFont="1" applyFill="1" applyBorder="1" applyAlignment="1" applyProtection="1">
      <alignment horizontal="center"/>
    </xf>
    <xf numFmtId="0" fontId="5" fillId="2" borderId="15" xfId="1" applyFont="1" applyFill="1" applyBorder="1" applyAlignment="1" applyProtection="1">
      <alignment horizontal="left"/>
    </xf>
    <xf numFmtId="1" fontId="3" fillId="2" borderId="15" xfId="2" applyNumberFormat="1" applyFont="1" applyFill="1" applyBorder="1" applyAlignment="1" applyProtection="1">
      <alignment horizontal="center" wrapText="1"/>
    </xf>
    <xf numFmtId="1" fontId="3" fillId="2" borderId="16" xfId="2" applyNumberFormat="1" applyFont="1" applyFill="1" applyBorder="1" applyAlignment="1" applyProtection="1">
      <alignment horizontal="center" wrapText="1"/>
    </xf>
    <xf numFmtId="0" fontId="3" fillId="2" borderId="7" xfId="1" applyFont="1" applyFill="1" applyBorder="1" applyAlignment="1" applyProtection="1">
      <alignment horizontal="center"/>
    </xf>
    <xf numFmtId="2" fontId="16" fillId="7" borderId="9" xfId="3" applyNumberFormat="1" applyFont="1" applyFill="1" applyBorder="1" applyAlignment="1" applyProtection="1">
      <alignment horizontal="center" vertical="top"/>
    </xf>
    <xf numFmtId="0" fontId="16" fillId="7" borderId="10" xfId="3" applyFont="1" applyFill="1" applyBorder="1" applyAlignment="1" applyProtection="1">
      <alignment horizontal="center" vertical="top"/>
    </xf>
    <xf numFmtId="0" fontId="17" fillId="7" borderId="10" xfId="1" applyFont="1" applyFill="1" applyBorder="1" applyAlignment="1" applyProtection="1">
      <alignment horizontal="center"/>
    </xf>
    <xf numFmtId="0" fontId="17" fillId="7" borderId="11" xfId="1" applyFont="1" applyFill="1" applyBorder="1" applyAlignment="1" applyProtection="1">
      <alignment horizontal="center"/>
    </xf>
    <xf numFmtId="2" fontId="8" fillId="10" borderId="14" xfId="1" applyNumberFormat="1" applyFont="1" applyFill="1" applyBorder="1" applyAlignment="1" applyProtection="1">
      <alignment horizontal="center"/>
    </xf>
    <xf numFmtId="0" fontId="9" fillId="10" borderId="7" xfId="1" applyFont="1" applyFill="1" applyBorder="1" applyAlignment="1" applyProtection="1">
      <alignment horizontal="center"/>
    </xf>
    <xf numFmtId="0" fontId="9" fillId="10" borderId="7" xfId="1" applyFont="1" applyFill="1" applyBorder="1" applyAlignment="1" applyProtection="1">
      <alignment horizontal="left"/>
    </xf>
    <xf numFmtId="0" fontId="9" fillId="10" borderId="8" xfId="1" applyFont="1" applyFill="1" applyBorder="1" applyAlignment="1" applyProtection="1">
      <alignment horizontal="center"/>
    </xf>
    <xf numFmtId="2" fontId="8" fillId="10" borderId="5" xfId="1" applyNumberFormat="1" applyFont="1" applyFill="1" applyBorder="1" applyAlignment="1" applyProtection="1">
      <alignment horizontal="center"/>
    </xf>
    <xf numFmtId="0" fontId="9" fillId="10" borderId="6" xfId="1" applyFont="1" applyFill="1" applyBorder="1" applyAlignment="1" applyProtection="1">
      <alignment horizontal="center"/>
    </xf>
    <xf numFmtId="0" fontId="5" fillId="10" borderId="7" xfId="1" applyFont="1" applyFill="1" applyBorder="1" applyAlignment="1" applyProtection="1">
      <alignment horizontal="left"/>
    </xf>
    <xf numFmtId="0" fontId="13" fillId="3" borderId="17" xfId="1" applyFont="1" applyFill="1" applyBorder="1" applyAlignment="1" applyProtection="1">
      <alignment horizontal="center"/>
    </xf>
    <xf numFmtId="0" fontId="6" fillId="3" borderId="18" xfId="1" applyFont="1" applyFill="1" applyBorder="1" applyAlignment="1" applyProtection="1">
      <alignment horizontal="left"/>
    </xf>
    <xf numFmtId="1" fontId="7" fillId="4" borderId="18" xfId="2" applyNumberFormat="1" applyFont="1" applyFill="1" applyBorder="1" applyAlignment="1" applyProtection="1">
      <alignment horizontal="center" wrapText="1"/>
    </xf>
    <xf numFmtId="1" fontId="7" fillId="5" borderId="19" xfId="2" applyNumberFormat="1" applyFont="1" applyFill="1" applyBorder="1" applyAlignment="1" applyProtection="1">
      <alignment horizontal="center" wrapText="1"/>
    </xf>
    <xf numFmtId="0" fontId="12" fillId="7" borderId="20" xfId="1" applyFont="1" applyFill="1" applyBorder="1" applyAlignment="1" applyProtection="1">
      <alignment horizontal="center" vertical="center" wrapText="1"/>
    </xf>
    <xf numFmtId="0" fontId="12" fillId="7" borderId="21" xfId="1" applyFont="1" applyFill="1" applyBorder="1" applyAlignment="1" applyProtection="1">
      <alignment horizontal="center" vertical="center" wrapText="1"/>
    </xf>
    <xf numFmtId="0" fontId="12" fillId="7" borderId="21" xfId="1" applyFont="1" applyFill="1" applyBorder="1" applyAlignment="1" applyProtection="1">
      <alignment horizontal="left" vertical="center" wrapText="1"/>
    </xf>
    <xf numFmtId="0" fontId="12" fillId="7" borderId="22" xfId="1" applyFont="1" applyFill="1" applyBorder="1" applyAlignment="1" applyProtection="1">
      <alignment horizontal="center" vertical="center" wrapText="1"/>
    </xf>
    <xf numFmtId="2" fontId="8" fillId="2" borderId="23" xfId="1" applyNumberFormat="1" applyFont="1" applyFill="1" applyBorder="1" applyAlignment="1" applyProtection="1">
      <alignment horizontal="center"/>
    </xf>
    <xf numFmtId="0" fontId="9" fillId="2" borderId="24" xfId="1" applyFont="1" applyFill="1" applyBorder="1" applyAlignment="1" applyProtection="1">
      <alignment horizontal="center"/>
    </xf>
    <xf numFmtId="0" fontId="18" fillId="2" borderId="24" xfId="1" applyFont="1" applyFill="1" applyBorder="1" applyAlignment="1" applyProtection="1">
      <alignment horizontal="left"/>
    </xf>
    <xf numFmtId="0" fontId="18" fillId="2" borderId="25" xfId="1" applyFont="1" applyFill="1" applyBorder="1" applyAlignment="1" applyProtection="1">
      <alignment horizontal="left"/>
    </xf>
    <xf numFmtId="2" fontId="19" fillId="6" borderId="5" xfId="1" applyNumberFormat="1" applyFont="1" applyFill="1" applyBorder="1" applyAlignment="1" applyProtection="1">
      <alignment horizontal="center"/>
    </xf>
    <xf numFmtId="0" fontId="20" fillId="6" borderId="6" xfId="1" applyFont="1" applyFill="1" applyBorder="1" applyAlignment="1" applyProtection="1">
      <alignment horizontal="center"/>
    </xf>
    <xf numFmtId="0" fontId="20" fillId="9" borderId="6" xfId="1" applyFont="1" applyFill="1" applyBorder="1" applyAlignment="1" applyProtection="1">
      <alignment horizontal="center"/>
    </xf>
    <xf numFmtId="2" fontId="19" fillId="3" borderId="5" xfId="1" applyNumberFormat="1" applyFont="1" applyFill="1" applyBorder="1" applyAlignment="1" applyProtection="1">
      <alignment horizontal="center"/>
    </xf>
    <xf numFmtId="0" fontId="20" fillId="3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left"/>
    </xf>
    <xf numFmtId="2" fontId="2" fillId="9" borderId="5" xfId="1" applyNumberFormat="1" applyFont="1" applyFill="1" applyBorder="1" applyAlignment="1" applyProtection="1">
      <alignment horizontal="center"/>
    </xf>
    <xf numFmtId="0" fontId="3" fillId="9" borderId="6" xfId="1" applyFont="1" applyFill="1" applyBorder="1" applyAlignment="1" applyProtection="1">
      <alignment horizontal="center"/>
    </xf>
    <xf numFmtId="1" fontId="11" fillId="5" borderId="9" xfId="2" applyNumberFormat="1" applyFont="1" applyFill="1" applyBorder="1" applyAlignment="1" applyProtection="1">
      <alignment horizontal="center" vertical="center" wrapText="1"/>
    </xf>
    <xf numFmtId="1" fontId="11" fillId="5" borderId="10" xfId="2" applyNumberFormat="1" applyFont="1" applyFill="1" applyBorder="1" applyAlignment="1" applyProtection="1">
      <alignment horizontal="center" vertical="center" wrapText="1"/>
    </xf>
    <xf numFmtId="1" fontId="11" fillId="5" borderId="10" xfId="2" applyNumberFormat="1" applyFont="1" applyFill="1" applyBorder="1" applyAlignment="1" applyProtection="1">
      <alignment horizontal="left" vertical="center" wrapText="1"/>
    </xf>
    <xf numFmtId="1" fontId="11" fillId="5" borderId="11" xfId="2" applyNumberFormat="1" applyFont="1" applyFill="1" applyBorder="1" applyAlignment="1" applyProtection="1">
      <alignment horizontal="center" vertical="center" wrapText="1"/>
    </xf>
    <xf numFmtId="0" fontId="11" fillId="5" borderId="9" xfId="1" applyFont="1" applyFill="1" applyBorder="1" applyAlignment="1" applyProtection="1">
      <alignment horizontal="center" vertical="center" wrapText="1"/>
    </xf>
    <xf numFmtId="0" fontId="11" fillId="5" borderId="10" xfId="1" applyFont="1" applyFill="1" applyBorder="1" applyAlignment="1" applyProtection="1">
      <alignment horizontal="center" vertical="center" wrapText="1"/>
    </xf>
    <xf numFmtId="0" fontId="11" fillId="5" borderId="10" xfId="1" applyFont="1" applyFill="1" applyBorder="1" applyAlignment="1" applyProtection="1">
      <alignment horizontal="left" vertical="center" wrapText="1"/>
    </xf>
    <xf numFmtId="0" fontId="11" fillId="5" borderId="11" xfId="1" applyFont="1" applyFill="1" applyBorder="1" applyAlignment="1" applyProtection="1">
      <alignment horizontal="center" vertical="center" wrapText="1"/>
    </xf>
    <xf numFmtId="2" fontId="2" fillId="2" borderId="14" xfId="1" applyNumberFormat="1" applyFont="1" applyFill="1" applyBorder="1" applyAlignment="1" applyProtection="1">
      <alignment horizontal="center"/>
    </xf>
    <xf numFmtId="0" fontId="3" fillId="2" borderId="26" xfId="1" applyFont="1" applyFill="1" applyBorder="1" applyAlignment="1" applyProtection="1">
      <alignment horizontal="center"/>
    </xf>
    <xf numFmtId="0" fontId="3" fillId="2" borderId="15" xfId="1" applyFont="1" applyFill="1" applyBorder="1" applyAlignment="1" applyProtection="1">
      <alignment horizontal="left"/>
    </xf>
    <xf numFmtId="0" fontId="9" fillId="2" borderId="16" xfId="1" applyFont="1" applyFill="1" applyBorder="1" applyAlignment="1" applyProtection="1">
      <alignment horizontal="center"/>
    </xf>
    <xf numFmtId="0" fontId="10" fillId="5" borderId="12" xfId="1" applyFont="1" applyFill="1" applyBorder="1" applyAlignment="1" applyProtection="1">
      <alignment horizontal="center" vertical="center"/>
    </xf>
    <xf numFmtId="0" fontId="10" fillId="5" borderId="0" xfId="1" applyFont="1" applyFill="1" applyBorder="1" applyAlignment="1" applyProtection="1">
      <alignment horizontal="center" vertical="center"/>
    </xf>
    <xf numFmtId="0" fontId="11" fillId="5" borderId="0" xfId="1" applyFont="1" applyFill="1" applyBorder="1" applyAlignment="1" applyProtection="1">
      <alignment horizontal="left" vertical="center"/>
    </xf>
    <xf numFmtId="2" fontId="21" fillId="2" borderId="12" xfId="3" applyNumberFormat="1" applyFont="1" applyFill="1" applyBorder="1" applyAlignment="1" applyProtection="1">
      <alignment horizontal="center" vertical="top"/>
    </xf>
    <xf numFmtId="0" fontId="21" fillId="2" borderId="0" xfId="3" applyFont="1" applyFill="1" applyBorder="1" applyAlignment="1" applyProtection="1">
      <alignment horizontal="center" vertical="top"/>
    </xf>
    <xf numFmtId="0" fontId="21" fillId="2" borderId="0" xfId="3" applyFont="1" applyFill="1" applyBorder="1" applyAlignment="1" applyProtection="1">
      <alignment horizontal="left" vertical="top"/>
    </xf>
    <xf numFmtId="0" fontId="3" fillId="2" borderId="0" xfId="1" applyFont="1" applyFill="1" applyBorder="1" applyAlignment="1" applyProtection="1">
      <alignment horizontal="center" vertical="top" wrapText="1"/>
    </xf>
    <xf numFmtId="0" fontId="3" fillId="2" borderId="13" xfId="1" applyFont="1" applyFill="1" applyBorder="1" applyAlignment="1" applyProtection="1">
      <alignment horizontal="center" vertical="top" wrapText="1"/>
    </xf>
    <xf numFmtId="0" fontId="11" fillId="8" borderId="27" xfId="1" applyFont="1" applyFill="1" applyBorder="1" applyAlignment="1" applyProtection="1">
      <alignment horizontal="center" vertical="center" wrapText="1"/>
    </xf>
    <xf numFmtId="0" fontId="22" fillId="8" borderId="17" xfId="1" applyFont="1" applyFill="1" applyBorder="1" applyAlignment="1" applyProtection="1">
      <alignment horizontal="center" vertical="center" wrapText="1"/>
    </xf>
    <xf numFmtId="0" fontId="22" fillId="8" borderId="18" xfId="1" applyFont="1" applyFill="1" applyBorder="1" applyAlignment="1" applyProtection="1">
      <alignment horizontal="left" vertical="center" wrapText="1"/>
    </xf>
    <xf numFmtId="0" fontId="22" fillId="8" borderId="18" xfId="1" applyFont="1" applyFill="1" applyBorder="1" applyAlignment="1" applyProtection="1">
      <alignment horizontal="center" vertical="center" wrapText="1"/>
    </xf>
    <xf numFmtId="0" fontId="22" fillId="5" borderId="19" xfId="1" applyFont="1" applyFill="1" applyBorder="1" applyAlignment="1" applyProtection="1">
      <alignment horizontal="center" vertical="center" wrapText="1"/>
    </xf>
  </cellXfs>
  <cellStyles count="55">
    <cellStyle name="_3M Russia Pricelist AAD 17_01_201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egal 8½ x 14 in" xfId="39"/>
    <cellStyle name="Linked Cell" xfId="40"/>
    <cellStyle name="Neutral" xfId="41"/>
    <cellStyle name="Normal 2" xfId="42"/>
    <cellStyle name="Normal_Brulex(01.12.04)" xfId="43"/>
    <cellStyle name="Normal_SanApySutLPKiek" xfId="2"/>
    <cellStyle name="Note" xfId="44"/>
    <cellStyle name="Output" xfId="45"/>
    <cellStyle name="TableStyleLight1" xfId="46"/>
    <cellStyle name="Title" xfId="47"/>
    <cellStyle name="Total" xfId="48"/>
    <cellStyle name="Warning Text" xfId="49"/>
    <cellStyle name="Обычный" xfId="0" builtinId="0"/>
    <cellStyle name="Обычный 13" xfId="50"/>
    <cellStyle name="Обычный 2" xfId="1"/>
    <cellStyle name="Обычный 32" xfId="51"/>
    <cellStyle name="Обычный 4" xfId="52"/>
    <cellStyle name="Обычный_Лист2" xfId="3"/>
    <cellStyle name="Стиль 1" xfId="53"/>
    <cellStyle name="Финансовый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26</xdr:row>
      <xdr:rowOff>38100</xdr:rowOff>
    </xdr:from>
    <xdr:to>
      <xdr:col>2</xdr:col>
      <xdr:colOff>666750</xdr:colOff>
      <xdr:row>27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248150"/>
          <a:ext cx="390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26</xdr:row>
      <xdr:rowOff>28575</xdr:rowOff>
    </xdr:from>
    <xdr:to>
      <xdr:col>2</xdr:col>
      <xdr:colOff>209550</xdr:colOff>
      <xdr:row>27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38625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25</xdr:row>
      <xdr:rowOff>19050</xdr:rowOff>
    </xdr:from>
    <xdr:to>
      <xdr:col>2</xdr:col>
      <xdr:colOff>666750</xdr:colOff>
      <xdr:row>26</xdr:row>
      <xdr:rowOff>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67175"/>
          <a:ext cx="400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25</xdr:row>
      <xdr:rowOff>19050</xdr:rowOff>
    </xdr:from>
    <xdr:to>
      <xdr:col>2</xdr:col>
      <xdr:colOff>200025</xdr:colOff>
      <xdr:row>26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067175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73</xdr:row>
      <xdr:rowOff>9525</xdr:rowOff>
    </xdr:from>
    <xdr:to>
      <xdr:col>1</xdr:col>
      <xdr:colOff>9525</xdr:colOff>
      <xdr:row>74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830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73</xdr:row>
      <xdr:rowOff>9525</xdr:rowOff>
    </xdr:from>
    <xdr:to>
      <xdr:col>0</xdr:col>
      <xdr:colOff>523875</xdr:colOff>
      <xdr:row>73</xdr:row>
      <xdr:rowOff>152400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830050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66</xdr:row>
      <xdr:rowOff>9525</xdr:rowOff>
    </xdr:from>
    <xdr:to>
      <xdr:col>0</xdr:col>
      <xdr:colOff>819150</xdr:colOff>
      <xdr:row>67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6965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66</xdr:row>
      <xdr:rowOff>9525</xdr:rowOff>
    </xdr:from>
    <xdr:to>
      <xdr:col>0</xdr:col>
      <xdr:colOff>295275</xdr:colOff>
      <xdr:row>66</xdr:row>
      <xdr:rowOff>152400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696575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79</xdr:row>
      <xdr:rowOff>19050</xdr:rowOff>
    </xdr:from>
    <xdr:to>
      <xdr:col>0</xdr:col>
      <xdr:colOff>904875</xdr:colOff>
      <xdr:row>80</xdr:row>
      <xdr:rowOff>38100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1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79</xdr:row>
      <xdr:rowOff>9525</xdr:rowOff>
    </xdr:from>
    <xdr:to>
      <xdr:col>0</xdr:col>
      <xdr:colOff>276225</xdr:colOff>
      <xdr:row>80</xdr:row>
      <xdr:rowOff>19050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8016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151</xdr:row>
      <xdr:rowOff>19050</xdr:rowOff>
    </xdr:from>
    <xdr:to>
      <xdr:col>1</xdr:col>
      <xdr:colOff>0</xdr:colOff>
      <xdr:row>152</xdr:row>
      <xdr:rowOff>38100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46972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151</xdr:row>
      <xdr:rowOff>9525</xdr:rowOff>
    </xdr:from>
    <xdr:to>
      <xdr:col>0</xdr:col>
      <xdr:colOff>295275</xdr:colOff>
      <xdr:row>152</xdr:row>
      <xdr:rowOff>19050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460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150</xdr:row>
      <xdr:rowOff>0</xdr:rowOff>
    </xdr:from>
    <xdr:to>
      <xdr:col>1</xdr:col>
      <xdr:colOff>9525</xdr:colOff>
      <xdr:row>151</xdr:row>
      <xdr:rowOff>28575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288750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150</xdr:row>
      <xdr:rowOff>9525</xdr:rowOff>
    </xdr:from>
    <xdr:to>
      <xdr:col>0</xdr:col>
      <xdr:colOff>285750</xdr:colOff>
      <xdr:row>151</xdr:row>
      <xdr:rowOff>19050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298275"/>
          <a:ext cx="1619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F205"/>
  <sheetViews>
    <sheetView tabSelected="1" topLeftCell="A181" workbookViewId="0">
      <selection activeCell="B155" sqref="B155"/>
    </sheetView>
  </sheetViews>
  <sheetFormatPr defaultRowHeight="12.75"/>
  <cols>
    <col min="1" max="1" width="14.42578125" style="1" customWidth="1"/>
    <col min="2" max="2" width="11.85546875" style="1" customWidth="1"/>
    <col min="3" max="3" width="43.140625" style="1" customWidth="1"/>
    <col min="4" max="4" width="29.5703125" style="1" customWidth="1"/>
    <col min="5" max="5" width="15.85546875" style="1" customWidth="1"/>
    <col min="6" max="6" width="9.140625" style="1"/>
    <col min="7" max="7" width="12.5703125" style="1" customWidth="1"/>
    <col min="8" max="16384" width="9.140625" style="1"/>
  </cols>
  <sheetData>
    <row r="1" spans="1:6" ht="38.25">
      <c r="A1" s="115" t="s">
        <v>201</v>
      </c>
      <c r="B1" s="114" t="s">
        <v>200</v>
      </c>
      <c r="C1" s="113" t="s">
        <v>199</v>
      </c>
      <c r="D1" s="112" t="s">
        <v>198</v>
      </c>
      <c r="E1" s="112" t="s">
        <v>197</v>
      </c>
      <c r="F1" s="111" t="s">
        <v>196</v>
      </c>
    </row>
    <row r="2" spans="1:6">
      <c r="A2" s="110"/>
      <c r="B2" s="109"/>
      <c r="C2" s="108"/>
      <c r="D2" s="107"/>
      <c r="E2" s="107"/>
      <c r="F2" s="106"/>
    </row>
    <row r="3" spans="1:6" ht="15.75">
      <c r="A3" s="63"/>
      <c r="B3" s="62"/>
      <c r="C3" s="33" t="s">
        <v>82</v>
      </c>
      <c r="D3" s="61"/>
      <c r="E3" s="61"/>
      <c r="F3" s="60"/>
    </row>
    <row r="4" spans="1:6">
      <c r="A4" s="30"/>
      <c r="B4" s="28"/>
      <c r="C4" s="105" t="s">
        <v>195</v>
      </c>
      <c r="D4" s="104"/>
      <c r="E4" s="104"/>
      <c r="F4" s="103"/>
    </row>
    <row r="5" spans="1:6">
      <c r="A5" s="41"/>
      <c r="B5" s="40"/>
      <c r="C5" s="17" t="s">
        <v>81</v>
      </c>
      <c r="D5" s="59"/>
      <c r="E5" s="59"/>
      <c r="F5" s="38"/>
    </row>
    <row r="6" spans="1:6">
      <c r="A6" s="11">
        <v>3113243</v>
      </c>
      <c r="B6" s="36">
        <v>3112244</v>
      </c>
      <c r="C6" s="9" t="s">
        <v>193</v>
      </c>
      <c r="D6" s="53" t="s">
        <v>168</v>
      </c>
      <c r="E6" s="53">
        <v>6</v>
      </c>
      <c r="F6" s="7">
        <f>6.5-(6.5*$G$8)</f>
        <v>6.5</v>
      </c>
    </row>
    <row r="7" spans="1:6">
      <c r="A7" s="11">
        <v>3113245</v>
      </c>
      <c r="B7" s="36">
        <v>3112237</v>
      </c>
      <c r="C7" s="14" t="s">
        <v>193</v>
      </c>
      <c r="D7" s="52" t="s">
        <v>166</v>
      </c>
      <c r="E7" s="52">
        <v>6</v>
      </c>
      <c r="F7" s="42">
        <f>11-(11*$G$8)</f>
        <v>11</v>
      </c>
    </row>
    <row r="8" spans="1:6">
      <c r="A8" s="11">
        <v>3113245</v>
      </c>
      <c r="B8" s="36">
        <v>3112239</v>
      </c>
      <c r="C8" s="9" t="s">
        <v>192</v>
      </c>
      <c r="D8" s="53" t="s">
        <v>166</v>
      </c>
      <c r="E8" s="53">
        <v>6</v>
      </c>
      <c r="F8" s="7">
        <f>11-(11*$G$8)</f>
        <v>11</v>
      </c>
    </row>
    <row r="9" spans="1:6">
      <c r="A9" s="11">
        <v>3113245</v>
      </c>
      <c r="B9" s="36">
        <v>3112238</v>
      </c>
      <c r="C9" s="14" t="s">
        <v>194</v>
      </c>
      <c r="D9" s="52" t="s">
        <v>166</v>
      </c>
      <c r="E9" s="52">
        <v>6</v>
      </c>
      <c r="F9" s="12">
        <f>11-(11*$G$8)</f>
        <v>11</v>
      </c>
    </row>
    <row r="10" spans="1:6">
      <c r="A10" s="11">
        <v>3113247</v>
      </c>
      <c r="B10" s="36">
        <v>3112240</v>
      </c>
      <c r="C10" s="9" t="s">
        <v>193</v>
      </c>
      <c r="D10" s="53" t="s">
        <v>191</v>
      </c>
      <c r="E10" s="53">
        <v>3</v>
      </c>
      <c r="F10" s="7">
        <f>43-(43*$G$8)</f>
        <v>43</v>
      </c>
    </row>
    <row r="11" spans="1:6">
      <c r="A11" s="11">
        <v>3113247</v>
      </c>
      <c r="B11" s="36">
        <v>3112242</v>
      </c>
      <c r="C11" s="14" t="s">
        <v>192</v>
      </c>
      <c r="D11" s="52" t="s">
        <v>191</v>
      </c>
      <c r="E11" s="52">
        <v>3</v>
      </c>
      <c r="F11" s="12">
        <f>43-(43*$G$8)</f>
        <v>43</v>
      </c>
    </row>
    <row r="12" spans="1:6">
      <c r="A12" s="41"/>
      <c r="B12" s="40"/>
      <c r="C12" s="17" t="s">
        <v>77</v>
      </c>
      <c r="D12" s="59"/>
      <c r="E12" s="59"/>
      <c r="F12" s="38"/>
    </row>
    <row r="13" spans="1:6">
      <c r="A13" s="11">
        <v>3113243</v>
      </c>
      <c r="B13" s="36">
        <v>3112232</v>
      </c>
      <c r="C13" s="14" t="s">
        <v>190</v>
      </c>
      <c r="D13" s="52" t="s">
        <v>168</v>
      </c>
      <c r="E13" s="52">
        <v>6</v>
      </c>
      <c r="F13" s="12">
        <f>7-(7*$G$8)</f>
        <v>7</v>
      </c>
    </row>
    <row r="14" spans="1:6">
      <c r="A14" s="11">
        <v>3113245</v>
      </c>
      <c r="B14" s="36">
        <v>3112245</v>
      </c>
      <c r="C14" s="9" t="s">
        <v>190</v>
      </c>
      <c r="D14" s="53" t="s">
        <v>166</v>
      </c>
      <c r="E14" s="53">
        <v>6</v>
      </c>
      <c r="F14" s="7">
        <f>11-(11*$G$8)</f>
        <v>11</v>
      </c>
    </row>
    <row r="15" spans="1:6">
      <c r="A15" s="58"/>
      <c r="B15" s="57"/>
      <c r="C15" s="56" t="s">
        <v>75</v>
      </c>
      <c r="D15" s="55"/>
      <c r="E15" s="55"/>
      <c r="F15" s="54"/>
    </row>
    <row r="16" spans="1:6">
      <c r="A16" s="11">
        <v>3113243</v>
      </c>
      <c r="B16" s="36">
        <v>3112249</v>
      </c>
      <c r="C16" s="9" t="s">
        <v>186</v>
      </c>
      <c r="D16" s="53" t="s">
        <v>189</v>
      </c>
      <c r="E16" s="53">
        <v>6</v>
      </c>
      <c r="F16" s="7">
        <f>7.5-(7.5*$G$8)</f>
        <v>7.5</v>
      </c>
    </row>
    <row r="17" spans="1:6">
      <c r="A17" s="11">
        <v>3113244</v>
      </c>
      <c r="B17" s="36">
        <v>3112230</v>
      </c>
      <c r="C17" s="14" t="s">
        <v>186</v>
      </c>
      <c r="D17" s="52" t="s">
        <v>187</v>
      </c>
      <c r="E17" s="52">
        <v>6</v>
      </c>
      <c r="F17" s="12">
        <f>11-(11*$G$8)</f>
        <v>11</v>
      </c>
    </row>
    <row r="18" spans="1:6">
      <c r="A18" s="11">
        <v>3113244</v>
      </c>
      <c r="B18" s="36">
        <v>3112250</v>
      </c>
      <c r="C18" s="9" t="s">
        <v>185</v>
      </c>
      <c r="D18" s="53" t="s">
        <v>187</v>
      </c>
      <c r="E18" s="53">
        <v>6</v>
      </c>
      <c r="F18" s="7">
        <f>11-(11*$G$8)</f>
        <v>11</v>
      </c>
    </row>
    <row r="19" spans="1:6">
      <c r="A19" s="11">
        <v>3113244</v>
      </c>
      <c r="B19" s="36">
        <v>3112233</v>
      </c>
      <c r="C19" s="14" t="s">
        <v>188</v>
      </c>
      <c r="D19" s="52" t="s">
        <v>187</v>
      </c>
      <c r="E19" s="52">
        <v>6</v>
      </c>
      <c r="F19" s="12">
        <f>11-(11*$G$8)</f>
        <v>11</v>
      </c>
    </row>
    <row r="20" spans="1:6">
      <c r="A20" s="11">
        <v>3113246</v>
      </c>
      <c r="B20" s="36">
        <v>3112231</v>
      </c>
      <c r="C20" s="9" t="s">
        <v>186</v>
      </c>
      <c r="D20" s="53" t="s">
        <v>184</v>
      </c>
      <c r="E20" s="53">
        <v>3</v>
      </c>
      <c r="F20" s="7">
        <f>43-(43*$G$8)</f>
        <v>43</v>
      </c>
    </row>
    <row r="21" spans="1:6">
      <c r="A21" s="11">
        <v>3113246</v>
      </c>
      <c r="B21" s="36">
        <v>3112236</v>
      </c>
      <c r="C21" s="14" t="s">
        <v>185</v>
      </c>
      <c r="D21" s="52" t="s">
        <v>184</v>
      </c>
      <c r="E21" s="52">
        <v>3</v>
      </c>
      <c r="F21" s="12">
        <f>43-(43*$G$8)</f>
        <v>43</v>
      </c>
    </row>
    <row r="22" spans="1:6">
      <c r="A22" s="58"/>
      <c r="B22" s="57"/>
      <c r="C22" s="56" t="s">
        <v>66</v>
      </c>
      <c r="D22" s="55"/>
      <c r="E22" s="55"/>
      <c r="F22" s="54"/>
    </row>
    <row r="23" spans="1:6">
      <c r="A23" s="11"/>
      <c r="B23" s="36">
        <v>3112247</v>
      </c>
      <c r="C23" s="14" t="s">
        <v>66</v>
      </c>
      <c r="D23" s="52" t="s">
        <v>65</v>
      </c>
      <c r="E23" s="52">
        <v>6</v>
      </c>
      <c r="F23" s="12">
        <f>7.9-(7.9*$G$8)</f>
        <v>7.9</v>
      </c>
    </row>
    <row r="24" spans="1:6">
      <c r="A24" s="58"/>
      <c r="B24" s="57"/>
      <c r="C24" s="56" t="s">
        <v>64</v>
      </c>
      <c r="D24" s="55"/>
      <c r="E24" s="55"/>
      <c r="F24" s="54"/>
    </row>
    <row r="25" spans="1:6">
      <c r="A25" s="11">
        <v>3113263</v>
      </c>
      <c r="B25" s="36">
        <v>3112248</v>
      </c>
      <c r="C25" s="14" t="s">
        <v>183</v>
      </c>
      <c r="D25" s="52" t="s">
        <v>180</v>
      </c>
      <c r="E25" s="52">
        <v>6</v>
      </c>
      <c r="F25" s="12">
        <f>15-(15*$G$8)</f>
        <v>15</v>
      </c>
    </row>
    <row r="26" spans="1:6">
      <c r="A26" s="11">
        <v>3113263</v>
      </c>
      <c r="B26" s="36">
        <v>3112251</v>
      </c>
      <c r="C26" s="9" t="s">
        <v>182</v>
      </c>
      <c r="D26" s="53" t="s">
        <v>180</v>
      </c>
      <c r="E26" s="53">
        <v>6</v>
      </c>
      <c r="F26" s="7">
        <f>15-(15*$G$8)</f>
        <v>15</v>
      </c>
    </row>
    <row r="27" spans="1:6">
      <c r="A27" s="11">
        <v>3113263</v>
      </c>
      <c r="B27" s="36">
        <v>3112252</v>
      </c>
      <c r="C27" s="14" t="s">
        <v>181</v>
      </c>
      <c r="D27" s="52" t="s">
        <v>180</v>
      </c>
      <c r="E27" s="52">
        <v>6</v>
      </c>
      <c r="F27" s="12">
        <f>15-(15*$G$8)</f>
        <v>15</v>
      </c>
    </row>
    <row r="28" spans="1:6">
      <c r="A28" s="102"/>
      <c r="B28" s="57"/>
      <c r="C28" s="101"/>
      <c r="D28" s="100"/>
      <c r="E28" s="100"/>
      <c r="F28" s="99"/>
    </row>
    <row r="29" spans="1:6" ht="15.75">
      <c r="A29" s="50"/>
      <c r="B29" s="48"/>
      <c r="C29" s="49" t="s">
        <v>59</v>
      </c>
      <c r="D29" s="48"/>
      <c r="E29" s="48"/>
      <c r="F29" s="47"/>
    </row>
    <row r="30" spans="1:6">
      <c r="A30" s="30"/>
      <c r="B30" s="28"/>
      <c r="C30" s="29" t="s">
        <v>179</v>
      </c>
      <c r="D30" s="28"/>
      <c r="E30" s="28"/>
      <c r="F30" s="27"/>
    </row>
    <row r="31" spans="1:6">
      <c r="A31" s="41"/>
      <c r="B31" s="40"/>
      <c r="C31" s="17" t="s">
        <v>178</v>
      </c>
      <c r="D31" s="39"/>
      <c r="E31" s="39"/>
      <c r="F31" s="38"/>
    </row>
    <row r="32" spans="1:6">
      <c r="A32" s="11">
        <v>3113248</v>
      </c>
      <c r="B32" s="36">
        <v>3111040</v>
      </c>
      <c r="C32" s="14" t="s">
        <v>176</v>
      </c>
      <c r="D32" s="37" t="s">
        <v>177</v>
      </c>
      <c r="E32" s="37">
        <v>6</v>
      </c>
      <c r="F32" s="12">
        <f>9-(9*$G$8)</f>
        <v>9</v>
      </c>
    </row>
    <row r="33" spans="1:6">
      <c r="A33" s="11">
        <v>3113249</v>
      </c>
      <c r="B33" s="36">
        <v>3111036</v>
      </c>
      <c r="C33" s="9" t="s">
        <v>176</v>
      </c>
      <c r="D33" s="35" t="s">
        <v>171</v>
      </c>
      <c r="E33" s="35">
        <v>6</v>
      </c>
      <c r="F33" s="7">
        <f>18-(18*$G$8)</f>
        <v>18</v>
      </c>
    </row>
    <row r="34" spans="1:6">
      <c r="A34" s="11">
        <v>3113251</v>
      </c>
      <c r="B34" s="36">
        <v>3111037</v>
      </c>
      <c r="C34" s="14" t="s">
        <v>176</v>
      </c>
      <c r="D34" s="37" t="s">
        <v>175</v>
      </c>
      <c r="E34" s="37">
        <v>3</v>
      </c>
      <c r="F34" s="12">
        <f>85-(85*$G$8)</f>
        <v>85</v>
      </c>
    </row>
    <row r="35" spans="1:6">
      <c r="A35" s="11">
        <v>3113269</v>
      </c>
      <c r="B35" s="36">
        <v>3111038</v>
      </c>
      <c r="C35" s="9" t="s">
        <v>174</v>
      </c>
      <c r="D35" s="35" t="s">
        <v>173</v>
      </c>
      <c r="E35" s="46" t="s">
        <v>55</v>
      </c>
      <c r="F35" s="7">
        <f>309-(309*$G$8)</f>
        <v>309</v>
      </c>
    </row>
    <row r="36" spans="1:6">
      <c r="A36" s="41"/>
      <c r="B36" s="40"/>
      <c r="C36" s="17" t="s">
        <v>54</v>
      </c>
      <c r="D36" s="39"/>
      <c r="E36" s="39"/>
      <c r="F36" s="38"/>
    </row>
    <row r="37" spans="1:6">
      <c r="A37" s="11">
        <v>3113245</v>
      </c>
      <c r="B37" s="36">
        <v>3111041</v>
      </c>
      <c r="C37" s="14" t="s">
        <v>170</v>
      </c>
      <c r="D37" s="37" t="s">
        <v>172</v>
      </c>
      <c r="E37" s="37">
        <v>6</v>
      </c>
      <c r="F37" s="12">
        <f>7.9-(7.9*$G$8)</f>
        <v>7.9</v>
      </c>
    </row>
    <row r="38" spans="1:6">
      <c r="A38" s="11">
        <v>3113254</v>
      </c>
      <c r="B38" s="36">
        <v>3111030</v>
      </c>
      <c r="C38" s="9" t="s">
        <v>170</v>
      </c>
      <c r="D38" s="35" t="s">
        <v>171</v>
      </c>
      <c r="E38" s="35">
        <v>6</v>
      </c>
      <c r="F38" s="7">
        <f>16.2-(16.2*$G$8)</f>
        <v>16.2</v>
      </c>
    </row>
    <row r="39" spans="1:6">
      <c r="A39" s="11">
        <v>3113257</v>
      </c>
      <c r="B39" s="36">
        <v>3111031</v>
      </c>
      <c r="C39" s="45" t="s">
        <v>170</v>
      </c>
      <c r="D39" s="44" t="s">
        <v>169</v>
      </c>
      <c r="E39" s="43">
        <v>3</v>
      </c>
      <c r="F39" s="42">
        <f>78-(78*$G$8)</f>
        <v>78</v>
      </c>
    </row>
    <row r="40" spans="1:6">
      <c r="A40" s="41"/>
      <c r="B40" s="40"/>
      <c r="C40" s="17" t="s">
        <v>49</v>
      </c>
      <c r="D40" s="39"/>
      <c r="E40" s="39"/>
      <c r="F40" s="38"/>
    </row>
    <row r="41" spans="1:6">
      <c r="A41" s="11">
        <v>3113242</v>
      </c>
      <c r="B41" s="36">
        <v>3111033</v>
      </c>
      <c r="C41" s="9" t="s">
        <v>167</v>
      </c>
      <c r="D41" s="35" t="s">
        <v>168</v>
      </c>
      <c r="E41" s="35">
        <v>6</v>
      </c>
      <c r="F41" s="7">
        <f>9.4-(9.4*$G$8)</f>
        <v>9.4</v>
      </c>
    </row>
    <row r="42" spans="1:6">
      <c r="A42" s="11">
        <v>3113241</v>
      </c>
      <c r="B42" s="36">
        <v>3111035</v>
      </c>
      <c r="C42" s="45" t="s">
        <v>167</v>
      </c>
      <c r="D42" s="44" t="s">
        <v>166</v>
      </c>
      <c r="E42" s="44">
        <v>6</v>
      </c>
      <c r="F42" s="42">
        <f>16.2-(16.2*$G$8)</f>
        <v>16.2</v>
      </c>
    </row>
    <row r="43" spans="1:6">
      <c r="A43" s="41"/>
      <c r="B43" s="40"/>
      <c r="C43" s="88"/>
      <c r="D43" s="39"/>
      <c r="E43" s="39"/>
      <c r="F43" s="38"/>
    </row>
    <row r="44" spans="1:6" ht="15.75">
      <c r="A44" s="34" t="s">
        <v>45</v>
      </c>
      <c r="B44" s="32"/>
      <c r="C44" s="33" t="s">
        <v>165</v>
      </c>
      <c r="D44" s="32"/>
      <c r="E44" s="32"/>
      <c r="F44" s="31"/>
    </row>
    <row r="45" spans="1:6">
      <c r="A45" s="98"/>
      <c r="B45" s="96"/>
      <c r="C45" s="97" t="s">
        <v>164</v>
      </c>
      <c r="D45" s="96"/>
      <c r="E45" s="96"/>
      <c r="F45" s="95"/>
    </row>
    <row r="46" spans="1:6">
      <c r="A46" s="41"/>
      <c r="B46" s="40"/>
      <c r="C46" s="17" t="s">
        <v>163</v>
      </c>
      <c r="D46" s="39"/>
      <c r="E46" s="39"/>
      <c r="F46" s="38"/>
    </row>
    <row r="47" spans="1:6">
      <c r="A47" s="11"/>
      <c r="B47" s="36">
        <v>3114219</v>
      </c>
      <c r="C47" s="14" t="s">
        <v>162</v>
      </c>
      <c r="D47" s="37" t="s">
        <v>102</v>
      </c>
      <c r="E47" s="37">
        <v>6</v>
      </c>
      <c r="F47" s="12">
        <f>4.5-(4.5*$G$8)</f>
        <v>4.5</v>
      </c>
    </row>
    <row r="48" spans="1:6">
      <c r="A48" s="11"/>
      <c r="B48" s="36">
        <v>3114220</v>
      </c>
      <c r="C48" s="9" t="s">
        <v>162</v>
      </c>
      <c r="D48" s="35" t="s">
        <v>58</v>
      </c>
      <c r="E48" s="35">
        <v>3</v>
      </c>
      <c r="F48" s="7">
        <f>21-(21*$G$8)</f>
        <v>21</v>
      </c>
    </row>
    <row r="49" spans="1:6">
      <c r="A49" s="41"/>
      <c r="B49" s="40"/>
      <c r="C49" s="17" t="s">
        <v>161</v>
      </c>
      <c r="D49" s="39"/>
      <c r="E49" s="39"/>
      <c r="F49" s="38"/>
    </row>
    <row r="50" spans="1:6">
      <c r="A50" s="11"/>
      <c r="B50" s="36">
        <v>3114221</v>
      </c>
      <c r="C50" s="14" t="s">
        <v>160</v>
      </c>
      <c r="D50" s="37" t="s">
        <v>102</v>
      </c>
      <c r="E50" s="37">
        <v>6</v>
      </c>
      <c r="F50" s="12">
        <f>4.5-(4.5*$G$8)</f>
        <v>4.5</v>
      </c>
    </row>
    <row r="51" spans="1:6">
      <c r="A51" s="11"/>
      <c r="B51" s="36">
        <v>3114222</v>
      </c>
      <c r="C51" s="9" t="s">
        <v>160</v>
      </c>
      <c r="D51" s="35" t="s">
        <v>58</v>
      </c>
      <c r="E51" s="35">
        <v>3</v>
      </c>
      <c r="F51" s="7">
        <f>21-(21*$G$8)</f>
        <v>21</v>
      </c>
    </row>
    <row r="52" spans="1:6">
      <c r="A52" s="41"/>
      <c r="B52" s="40"/>
      <c r="C52" s="17" t="s">
        <v>159</v>
      </c>
      <c r="D52" s="39"/>
      <c r="E52" s="39"/>
      <c r="F52" s="38"/>
    </row>
    <row r="53" spans="1:6">
      <c r="A53" s="11"/>
      <c r="B53" s="36">
        <v>3114223</v>
      </c>
      <c r="C53" s="14" t="s">
        <v>158</v>
      </c>
      <c r="D53" s="37" t="s">
        <v>102</v>
      </c>
      <c r="E53" s="37">
        <v>6</v>
      </c>
      <c r="F53" s="12">
        <f>5-(5*$G$8)</f>
        <v>5</v>
      </c>
    </row>
    <row r="54" spans="1:6">
      <c r="A54" s="11"/>
      <c r="B54" s="36">
        <v>3114224</v>
      </c>
      <c r="C54" s="9" t="s">
        <v>158</v>
      </c>
      <c r="D54" s="35" t="s">
        <v>58</v>
      </c>
      <c r="E54" s="35">
        <v>3</v>
      </c>
      <c r="F54" s="7">
        <f>22-(22*$G$8)</f>
        <v>22</v>
      </c>
    </row>
    <row r="55" spans="1:6">
      <c r="A55" s="41"/>
      <c r="B55" s="40"/>
      <c r="C55" s="88"/>
      <c r="D55" s="39"/>
      <c r="E55" s="39"/>
      <c r="F55" s="38"/>
    </row>
    <row r="56" spans="1:6" ht="15.75">
      <c r="A56" s="34" t="s">
        <v>45</v>
      </c>
      <c r="B56" s="32"/>
      <c r="C56" s="33" t="s">
        <v>157</v>
      </c>
      <c r="D56" s="32"/>
      <c r="E56" s="32"/>
      <c r="F56" s="31"/>
    </row>
    <row r="57" spans="1:6">
      <c r="A57" s="94"/>
      <c r="B57" s="92"/>
      <c r="C57" s="93" t="s">
        <v>156</v>
      </c>
      <c r="D57" s="92"/>
      <c r="E57" s="92"/>
      <c r="F57" s="91"/>
    </row>
    <row r="58" spans="1:6">
      <c r="A58" s="19"/>
      <c r="B58" s="18"/>
      <c r="C58" s="17" t="s">
        <v>155</v>
      </c>
      <c r="D58" s="16"/>
      <c r="E58" s="16"/>
      <c r="F58" s="15"/>
    </row>
    <row r="59" spans="1:6">
      <c r="A59" s="11"/>
      <c r="B59" s="10">
        <v>3216007</v>
      </c>
      <c r="C59" s="14" t="s">
        <v>154</v>
      </c>
      <c r="D59" s="37" t="s">
        <v>142</v>
      </c>
      <c r="E59" s="37">
        <v>12</v>
      </c>
      <c r="F59" s="12">
        <f>5.3-(5.3*$G$8)</f>
        <v>5.3</v>
      </c>
    </row>
    <row r="60" spans="1:6">
      <c r="A60" s="11"/>
      <c r="B60" s="10">
        <v>3216008</v>
      </c>
      <c r="C60" s="9" t="s">
        <v>153</v>
      </c>
      <c r="D60" s="35" t="s">
        <v>142</v>
      </c>
      <c r="E60" s="35">
        <v>12</v>
      </c>
      <c r="F60" s="7">
        <f>5.3-(5.3*$G$8)</f>
        <v>5.3</v>
      </c>
    </row>
    <row r="61" spans="1:6">
      <c r="A61" s="11"/>
      <c r="B61" s="10">
        <v>3216009</v>
      </c>
      <c r="C61" s="14" t="s">
        <v>152</v>
      </c>
      <c r="D61" s="37" t="s">
        <v>142</v>
      </c>
      <c r="E61" s="37">
        <v>12</v>
      </c>
      <c r="F61" s="12">
        <f>5.3-(5.3*$G$8)</f>
        <v>5.3</v>
      </c>
    </row>
    <row r="62" spans="1:6">
      <c r="A62" s="19"/>
      <c r="B62" s="40"/>
      <c r="C62" s="88"/>
      <c r="D62" s="39"/>
      <c r="E62" s="39"/>
      <c r="F62" s="38"/>
    </row>
    <row r="63" spans="1:6" ht="15.75">
      <c r="A63" s="34" t="s">
        <v>45</v>
      </c>
      <c r="B63" s="32"/>
      <c r="C63" s="33" t="s">
        <v>151</v>
      </c>
      <c r="D63" s="32"/>
      <c r="E63" s="32"/>
      <c r="F63" s="31"/>
    </row>
    <row r="64" spans="1:6">
      <c r="A64" s="30"/>
      <c r="B64" s="28"/>
      <c r="C64" s="29" t="s">
        <v>150</v>
      </c>
      <c r="D64" s="28"/>
      <c r="E64" s="28"/>
      <c r="F64" s="27"/>
    </row>
    <row r="65" spans="1:6">
      <c r="A65" s="41"/>
      <c r="B65" s="40"/>
      <c r="C65" s="17" t="s">
        <v>149</v>
      </c>
      <c r="D65" s="39"/>
      <c r="E65" s="39"/>
      <c r="F65" s="38"/>
    </row>
    <row r="66" spans="1:6">
      <c r="A66" s="11"/>
      <c r="B66" s="36">
        <v>3215022</v>
      </c>
      <c r="C66" s="14" t="s">
        <v>148</v>
      </c>
      <c r="D66" s="13" t="s">
        <v>136</v>
      </c>
      <c r="E66" s="13">
        <v>8</v>
      </c>
      <c r="F66" s="21">
        <f>9.8-(9.8*$G$8)</f>
        <v>9.8000000000000007</v>
      </c>
    </row>
    <row r="67" spans="1:6">
      <c r="A67" s="41"/>
      <c r="B67" s="40"/>
      <c r="C67" s="17" t="s">
        <v>147</v>
      </c>
      <c r="D67" s="39"/>
      <c r="E67" s="39"/>
      <c r="F67" s="38"/>
    </row>
    <row r="68" spans="1:6">
      <c r="A68" s="11"/>
      <c r="B68" s="36">
        <v>3215035</v>
      </c>
      <c r="C68" s="14" t="s">
        <v>146</v>
      </c>
      <c r="D68" s="13" t="s">
        <v>145</v>
      </c>
      <c r="E68" s="13">
        <v>18</v>
      </c>
      <c r="F68" s="21">
        <f>6-(6*$G$8)</f>
        <v>6</v>
      </c>
    </row>
    <row r="69" spans="1:6">
      <c r="A69" s="41"/>
      <c r="B69" s="40"/>
      <c r="C69" s="17" t="s">
        <v>144</v>
      </c>
      <c r="D69" s="39"/>
      <c r="E69" s="39"/>
      <c r="F69" s="38"/>
    </row>
    <row r="70" spans="1:6">
      <c r="A70" s="11"/>
      <c r="B70" s="36">
        <v>3215029</v>
      </c>
      <c r="C70" s="45" t="s">
        <v>141</v>
      </c>
      <c r="D70" s="90" t="s">
        <v>143</v>
      </c>
      <c r="E70" s="90">
        <v>18</v>
      </c>
      <c r="F70" s="89">
        <f>3.4-(3.4*$G$8)</f>
        <v>3.4</v>
      </c>
    </row>
    <row r="71" spans="1:6">
      <c r="A71" s="11"/>
      <c r="B71" s="36">
        <v>3215027</v>
      </c>
      <c r="C71" s="9" t="s">
        <v>141</v>
      </c>
      <c r="D71" s="8" t="s">
        <v>142</v>
      </c>
      <c r="E71" s="8">
        <v>8</v>
      </c>
      <c r="F71" s="22">
        <f>5.5-(5.5*$G$8)</f>
        <v>5.5</v>
      </c>
    </row>
    <row r="72" spans="1:6">
      <c r="A72" s="11"/>
      <c r="B72" s="36">
        <v>3215028</v>
      </c>
      <c r="C72" s="45" t="s">
        <v>141</v>
      </c>
      <c r="D72" s="90" t="s">
        <v>136</v>
      </c>
      <c r="E72" s="90">
        <v>8</v>
      </c>
      <c r="F72" s="89">
        <f>8.5-(8.5*$G$8)</f>
        <v>8.5</v>
      </c>
    </row>
    <row r="73" spans="1:6">
      <c r="A73" s="41"/>
      <c r="B73" s="40"/>
      <c r="C73" s="17" t="s">
        <v>140</v>
      </c>
      <c r="D73" s="39"/>
      <c r="E73" s="39"/>
      <c r="F73" s="38"/>
    </row>
    <row r="74" spans="1:6">
      <c r="A74" s="11"/>
      <c r="B74" s="36">
        <v>3215024</v>
      </c>
      <c r="C74" s="45" t="s">
        <v>139</v>
      </c>
      <c r="D74" s="90" t="s">
        <v>138</v>
      </c>
      <c r="E74" s="90">
        <v>8</v>
      </c>
      <c r="F74" s="89">
        <f>6-(6*$G$8)</f>
        <v>6</v>
      </c>
    </row>
    <row r="75" spans="1:6">
      <c r="A75" s="11"/>
      <c r="B75" s="36">
        <v>3215025</v>
      </c>
      <c r="C75" s="9" t="s">
        <v>137</v>
      </c>
      <c r="D75" s="8" t="s">
        <v>136</v>
      </c>
      <c r="E75" s="8">
        <v>8</v>
      </c>
      <c r="F75" s="22">
        <f>9.5-(9.5*$G$8)</f>
        <v>9.5</v>
      </c>
    </row>
    <row r="76" spans="1:6">
      <c r="A76" s="41"/>
      <c r="B76" s="40"/>
      <c r="C76" s="17" t="s">
        <v>135</v>
      </c>
      <c r="D76" s="39"/>
      <c r="E76" s="39"/>
      <c r="F76" s="38"/>
    </row>
    <row r="77" spans="1:6">
      <c r="A77" s="11"/>
      <c r="B77" s="10">
        <v>3215019</v>
      </c>
      <c r="C77" s="14" t="s">
        <v>134</v>
      </c>
      <c r="D77" s="13" t="s">
        <v>133</v>
      </c>
      <c r="E77" s="13">
        <v>8</v>
      </c>
      <c r="F77" s="21">
        <f>12.5-(12.5*$G$8)</f>
        <v>12.5</v>
      </c>
    </row>
    <row r="78" spans="1:6">
      <c r="A78" s="41"/>
      <c r="B78" s="40"/>
      <c r="C78" s="17" t="s">
        <v>132</v>
      </c>
      <c r="D78" s="39"/>
      <c r="E78" s="39"/>
      <c r="F78" s="38"/>
    </row>
    <row r="79" spans="1:6">
      <c r="A79" s="11"/>
      <c r="B79" s="10">
        <v>3215017</v>
      </c>
      <c r="C79" s="14" t="s">
        <v>131</v>
      </c>
      <c r="D79" s="13" t="s">
        <v>130</v>
      </c>
      <c r="E79" s="13">
        <v>8</v>
      </c>
      <c r="F79" s="21">
        <f>9.5-(9.5*$G$8)</f>
        <v>9.5</v>
      </c>
    </row>
    <row r="80" spans="1:6">
      <c r="A80" s="41"/>
      <c r="B80" s="40"/>
      <c r="C80" s="17" t="s">
        <v>129</v>
      </c>
      <c r="D80" s="39"/>
      <c r="E80" s="39"/>
      <c r="F80" s="38"/>
    </row>
    <row r="81" spans="1:6">
      <c r="A81" s="11"/>
      <c r="B81" s="36">
        <v>3215034</v>
      </c>
      <c r="C81" s="45" t="s">
        <v>129</v>
      </c>
      <c r="D81" s="90" t="s">
        <v>128</v>
      </c>
      <c r="E81" s="90">
        <v>8</v>
      </c>
      <c r="F81" s="89">
        <f>11.5-(11.5*$G$8)</f>
        <v>11.5</v>
      </c>
    </row>
    <row r="82" spans="1:6">
      <c r="A82" s="41"/>
      <c r="B82" s="40"/>
      <c r="C82" s="88"/>
      <c r="D82" s="39"/>
      <c r="E82" s="39"/>
      <c r="F82" s="38"/>
    </row>
    <row r="83" spans="1:6" ht="15.75">
      <c r="A83" s="34" t="s">
        <v>45</v>
      </c>
      <c r="B83" s="32"/>
      <c r="C83" s="33" t="s">
        <v>127</v>
      </c>
      <c r="D83" s="32"/>
      <c r="E83" s="32"/>
      <c r="F83" s="31"/>
    </row>
    <row r="84" spans="1:6">
      <c r="A84" s="30"/>
      <c r="B84" s="28"/>
      <c r="C84" s="29" t="s">
        <v>126</v>
      </c>
      <c r="D84" s="28"/>
      <c r="E84" s="28"/>
      <c r="F84" s="27"/>
    </row>
    <row r="85" spans="1:6">
      <c r="A85" s="19"/>
      <c r="B85" s="18"/>
      <c r="C85" s="17" t="s">
        <v>125</v>
      </c>
      <c r="D85" s="16"/>
      <c r="E85" s="16"/>
      <c r="F85" s="15"/>
    </row>
    <row r="86" spans="1:6">
      <c r="A86" s="11">
        <v>3113262</v>
      </c>
      <c r="B86" s="10">
        <v>3117205</v>
      </c>
      <c r="C86" s="14" t="s">
        <v>124</v>
      </c>
      <c r="D86" s="84" t="s">
        <v>121</v>
      </c>
      <c r="E86" s="84">
        <v>6</v>
      </c>
      <c r="F86" s="83">
        <f>13.5-(13.5*$G$8)</f>
        <v>13.5</v>
      </c>
    </row>
    <row r="87" spans="1:6">
      <c r="A87" s="11">
        <v>3113262</v>
      </c>
      <c r="B87" s="10">
        <v>3117206</v>
      </c>
      <c r="C87" s="9" t="s">
        <v>123</v>
      </c>
      <c r="D87" s="87" t="s">
        <v>121</v>
      </c>
      <c r="E87" s="87">
        <v>6</v>
      </c>
      <c r="F87" s="86">
        <f>13.5-(13.5*$G$8)</f>
        <v>13.5</v>
      </c>
    </row>
    <row r="88" spans="1:6">
      <c r="A88" s="11">
        <v>3113262</v>
      </c>
      <c r="B88" s="10">
        <v>3117207</v>
      </c>
      <c r="C88" s="14" t="s">
        <v>122</v>
      </c>
      <c r="D88" s="84" t="s">
        <v>121</v>
      </c>
      <c r="E88" s="84">
        <v>6</v>
      </c>
      <c r="F88" s="83">
        <f>13.5-(13.5*$G$8)</f>
        <v>13.5</v>
      </c>
    </row>
    <row r="89" spans="1:6">
      <c r="A89" s="19"/>
      <c r="B89" s="18"/>
      <c r="C89" s="51"/>
      <c r="D89" s="16"/>
      <c r="E89" s="16"/>
      <c r="F89" s="15"/>
    </row>
    <row r="90" spans="1:6" ht="15.75">
      <c r="A90" s="34" t="s">
        <v>45</v>
      </c>
      <c r="B90" s="32"/>
      <c r="C90" s="33" t="s">
        <v>120</v>
      </c>
      <c r="D90" s="32"/>
      <c r="E90" s="32"/>
      <c r="F90" s="31"/>
    </row>
    <row r="91" spans="1:6">
      <c r="A91" s="30"/>
      <c r="B91" s="28"/>
      <c r="C91" s="29" t="s">
        <v>119</v>
      </c>
      <c r="D91" s="28"/>
      <c r="E91" s="28"/>
      <c r="F91" s="27"/>
    </row>
    <row r="92" spans="1:6">
      <c r="A92" s="19"/>
      <c r="B92" s="18"/>
      <c r="C92" s="17" t="s">
        <v>118</v>
      </c>
      <c r="D92" s="16"/>
      <c r="E92" s="16"/>
      <c r="F92" s="15"/>
    </row>
    <row r="93" spans="1:6">
      <c r="A93" s="11"/>
      <c r="B93" s="10">
        <v>3216325</v>
      </c>
      <c r="C93" s="14" t="s">
        <v>117</v>
      </c>
      <c r="D93" s="84" t="s">
        <v>114</v>
      </c>
      <c r="E93" s="84">
        <v>12</v>
      </c>
      <c r="F93" s="83">
        <f>5.23-(5.23*$G$8)</f>
        <v>5.23</v>
      </c>
    </row>
    <row r="94" spans="1:6">
      <c r="A94" s="11"/>
      <c r="B94" s="10">
        <v>3216323</v>
      </c>
      <c r="C94" s="9" t="s">
        <v>116</v>
      </c>
      <c r="D94" s="87" t="s">
        <v>114</v>
      </c>
      <c r="E94" s="87">
        <v>12</v>
      </c>
      <c r="F94" s="86">
        <f>5.23-(5.23*$G$8)</f>
        <v>5.23</v>
      </c>
    </row>
    <row r="95" spans="1:6">
      <c r="A95" s="11"/>
      <c r="B95" s="10">
        <v>3216324</v>
      </c>
      <c r="C95" s="14" t="s">
        <v>115</v>
      </c>
      <c r="D95" s="84" t="s">
        <v>114</v>
      </c>
      <c r="E95" s="84">
        <v>12</v>
      </c>
      <c r="F95" s="83">
        <f>5.23-(5.23*$G$8)</f>
        <v>5.23</v>
      </c>
    </row>
    <row r="96" spans="1:6">
      <c r="A96" s="19"/>
      <c r="B96" s="18"/>
      <c r="C96" s="17" t="s">
        <v>113</v>
      </c>
      <c r="D96" s="16"/>
      <c r="E96" s="16"/>
      <c r="F96" s="15"/>
    </row>
    <row r="97" spans="1:6">
      <c r="A97" s="11"/>
      <c r="B97" s="10">
        <v>3216363</v>
      </c>
      <c r="C97" s="45" t="s">
        <v>112</v>
      </c>
      <c r="D97" s="85" t="s">
        <v>111</v>
      </c>
      <c r="E97" s="85">
        <v>12</v>
      </c>
      <c r="F97" s="42">
        <f>6.5-(6.5*$G$8)</f>
        <v>6.5</v>
      </c>
    </row>
    <row r="98" spans="1:6">
      <c r="A98" s="19"/>
      <c r="B98" s="18"/>
      <c r="C98" s="17"/>
      <c r="D98" s="16"/>
      <c r="E98" s="16"/>
      <c r="F98" s="15"/>
    </row>
    <row r="99" spans="1:6">
      <c r="A99" s="11"/>
      <c r="B99" s="10">
        <v>3216354</v>
      </c>
      <c r="C99" s="14" t="s">
        <v>110</v>
      </c>
      <c r="D99" s="84" t="s">
        <v>109</v>
      </c>
      <c r="E99" s="84">
        <v>25</v>
      </c>
      <c r="F99" s="83">
        <f>5.99-(5.99*$G$8)</f>
        <v>5.99</v>
      </c>
    </row>
    <row r="100" spans="1:6" ht="16.5" thickBot="1">
      <c r="A100" s="82" t="s">
        <v>108</v>
      </c>
      <c r="B100" s="81"/>
      <c r="C100" s="81"/>
      <c r="D100" s="80"/>
      <c r="E100" s="80"/>
      <c r="F100" s="79"/>
    </row>
    <row r="101" spans="1:6" ht="15.75">
      <c r="A101" s="78" t="s">
        <v>45</v>
      </c>
      <c r="B101" s="76"/>
      <c r="C101" s="77" t="s">
        <v>107</v>
      </c>
      <c r="D101" s="76"/>
      <c r="E101" s="76"/>
      <c r="F101" s="75"/>
    </row>
    <row r="102" spans="1:6">
      <c r="A102" s="30"/>
      <c r="B102" s="28"/>
      <c r="C102" s="29" t="s">
        <v>106</v>
      </c>
      <c r="D102" s="28"/>
      <c r="E102" s="28"/>
      <c r="F102" s="27"/>
    </row>
    <row r="103" spans="1:6">
      <c r="A103" s="67"/>
      <c r="B103" s="65"/>
      <c r="C103" s="70" t="s">
        <v>105</v>
      </c>
      <c r="D103" s="69"/>
      <c r="E103" s="69"/>
      <c r="F103" s="68"/>
    </row>
    <row r="104" spans="1:6">
      <c r="A104" s="11"/>
      <c r="B104" s="10">
        <v>3113243</v>
      </c>
      <c r="C104" s="14" t="s">
        <v>101</v>
      </c>
      <c r="D104" s="37" t="s">
        <v>88</v>
      </c>
      <c r="E104" s="37">
        <v>12</v>
      </c>
      <c r="F104" s="12">
        <f>1.7-(1.7*$G$8)</f>
        <v>1.7</v>
      </c>
    </row>
    <row r="105" spans="1:6">
      <c r="A105" s="11"/>
      <c r="B105" s="10">
        <v>3113244</v>
      </c>
      <c r="C105" s="9" t="s">
        <v>99</v>
      </c>
      <c r="D105" s="35" t="s">
        <v>104</v>
      </c>
      <c r="E105" s="35">
        <v>12</v>
      </c>
      <c r="F105" s="7">
        <f>2.5-(2.5*$G$8)</f>
        <v>2.5</v>
      </c>
    </row>
    <row r="106" spans="1:6">
      <c r="A106" s="11"/>
      <c r="B106" s="10">
        <v>3113245</v>
      </c>
      <c r="C106" s="14" t="s">
        <v>101</v>
      </c>
      <c r="D106" s="37" t="s">
        <v>86</v>
      </c>
      <c r="E106" s="37">
        <v>12</v>
      </c>
      <c r="F106" s="12">
        <f>3-(3*$G$8)</f>
        <v>3</v>
      </c>
    </row>
    <row r="107" spans="1:6">
      <c r="A107" s="11"/>
      <c r="B107" s="10">
        <v>3113262</v>
      </c>
      <c r="C107" s="9" t="s">
        <v>99</v>
      </c>
      <c r="D107" s="35" t="s">
        <v>103</v>
      </c>
      <c r="E107" s="35">
        <v>12</v>
      </c>
      <c r="F107" s="7">
        <f>3.5-(3.5*$G$8)</f>
        <v>3.5</v>
      </c>
    </row>
    <row r="108" spans="1:6">
      <c r="A108" s="11"/>
      <c r="B108" s="10">
        <v>3113254</v>
      </c>
      <c r="C108" s="14" t="s">
        <v>101</v>
      </c>
      <c r="D108" s="13" t="s">
        <v>92</v>
      </c>
      <c r="E108" s="13">
        <v>6</v>
      </c>
      <c r="F108" s="21">
        <f>6.5-(6.5*$G$8)</f>
        <v>6.5</v>
      </c>
    </row>
    <row r="109" spans="1:6">
      <c r="A109" s="11"/>
      <c r="B109" s="10">
        <v>3113261</v>
      </c>
      <c r="C109" s="9" t="s">
        <v>99</v>
      </c>
      <c r="D109" s="35" t="s">
        <v>102</v>
      </c>
      <c r="E109" s="35">
        <v>6</v>
      </c>
      <c r="F109" s="7">
        <f>11.5-(11.5*$G$8)</f>
        <v>11.5</v>
      </c>
    </row>
    <row r="110" spans="1:6">
      <c r="A110" s="11"/>
      <c r="B110" s="10">
        <v>3113257</v>
      </c>
      <c r="C110" s="14" t="s">
        <v>101</v>
      </c>
      <c r="D110" s="37" t="s">
        <v>90</v>
      </c>
      <c r="E110" s="37">
        <v>3</v>
      </c>
      <c r="F110" s="12">
        <f>29-(29*$G$8)</f>
        <v>29</v>
      </c>
    </row>
    <row r="111" spans="1:6">
      <c r="A111" s="11"/>
      <c r="B111" s="10">
        <v>3113247</v>
      </c>
      <c r="C111" s="9" t="s">
        <v>99</v>
      </c>
      <c r="D111" s="35" t="s">
        <v>100</v>
      </c>
      <c r="E111" s="35">
        <v>6</v>
      </c>
      <c r="F111" s="7">
        <f>10.5-(10.5*$G$8)</f>
        <v>10.5</v>
      </c>
    </row>
    <row r="112" spans="1:6">
      <c r="A112" s="11"/>
      <c r="B112" s="10">
        <v>3113246</v>
      </c>
      <c r="C112" s="9" t="s">
        <v>99</v>
      </c>
      <c r="D112" s="35" t="s">
        <v>98</v>
      </c>
      <c r="E112" s="35">
        <v>6</v>
      </c>
      <c r="F112" s="7">
        <f>9.5-(9.5*$G$8)</f>
        <v>9.5</v>
      </c>
    </row>
    <row r="113" spans="1:6">
      <c r="A113" s="67"/>
      <c r="B113" s="65"/>
      <c r="C113" s="70" t="s">
        <v>97</v>
      </c>
      <c r="D113" s="69"/>
      <c r="E113" s="69"/>
      <c r="F113" s="68"/>
    </row>
    <row r="114" spans="1:6">
      <c r="A114" s="11"/>
      <c r="B114" s="10">
        <v>3113248</v>
      </c>
      <c r="C114" s="14" t="s">
        <v>95</v>
      </c>
      <c r="D114" s="37" t="s">
        <v>86</v>
      </c>
      <c r="E114" s="37">
        <v>12</v>
      </c>
      <c r="F114" s="12">
        <f>4-(4*$G$8)</f>
        <v>4</v>
      </c>
    </row>
    <row r="115" spans="1:6">
      <c r="A115" s="11"/>
      <c r="B115" s="10">
        <v>3113249</v>
      </c>
      <c r="C115" s="9" t="s">
        <v>95</v>
      </c>
      <c r="D115" s="35" t="s">
        <v>92</v>
      </c>
      <c r="E115" s="35">
        <v>6</v>
      </c>
      <c r="F115" s="7">
        <f>7-(7*$G$8)</f>
        <v>7</v>
      </c>
    </row>
    <row r="116" spans="1:6">
      <c r="A116" s="11"/>
      <c r="B116" s="10">
        <v>3113250</v>
      </c>
      <c r="C116" s="14" t="s">
        <v>96</v>
      </c>
      <c r="D116" s="37" t="s">
        <v>92</v>
      </c>
      <c r="E116" s="37">
        <v>6</v>
      </c>
      <c r="F116" s="12">
        <f>7-(7*$G$8)</f>
        <v>7</v>
      </c>
    </row>
    <row r="117" spans="1:6">
      <c r="A117" s="11"/>
      <c r="B117" s="10">
        <v>3113251</v>
      </c>
      <c r="C117" s="9" t="s">
        <v>95</v>
      </c>
      <c r="D117" s="35" t="s">
        <v>90</v>
      </c>
      <c r="E117" s="35">
        <v>3</v>
      </c>
      <c r="F117" s="7">
        <f>34-(34*$G$8)</f>
        <v>34</v>
      </c>
    </row>
    <row r="118" spans="1:6">
      <c r="A118" s="11"/>
      <c r="B118" s="10">
        <v>3113252</v>
      </c>
      <c r="C118" s="14" t="s">
        <v>96</v>
      </c>
      <c r="D118" s="37" t="s">
        <v>90</v>
      </c>
      <c r="E118" s="37">
        <v>3</v>
      </c>
      <c r="F118" s="12">
        <f>34-(34*$G$8)</f>
        <v>34</v>
      </c>
    </row>
    <row r="119" spans="1:6">
      <c r="A119" s="11"/>
      <c r="B119" s="10">
        <v>3113269</v>
      </c>
      <c r="C119" s="9" t="s">
        <v>95</v>
      </c>
      <c r="D119" s="35" t="s">
        <v>58</v>
      </c>
      <c r="E119" s="46" t="s">
        <v>55</v>
      </c>
      <c r="F119" s="7">
        <f>60-(60*$G$8)</f>
        <v>60</v>
      </c>
    </row>
    <row r="120" spans="1:6">
      <c r="A120" s="67"/>
      <c r="B120" s="65"/>
      <c r="C120" s="70" t="s">
        <v>94</v>
      </c>
      <c r="D120" s="69"/>
      <c r="E120" s="69"/>
      <c r="F120" s="68"/>
    </row>
    <row r="121" spans="1:6">
      <c r="A121" s="11"/>
      <c r="B121" s="10">
        <v>3113256</v>
      </c>
      <c r="C121" s="14" t="s">
        <v>93</v>
      </c>
      <c r="D121" s="37" t="s">
        <v>92</v>
      </c>
      <c r="E121" s="37">
        <v>6</v>
      </c>
      <c r="F121" s="12">
        <f>6.5-(6.5*$G$8)</f>
        <v>6.5</v>
      </c>
    </row>
    <row r="122" spans="1:6">
      <c r="A122" s="11"/>
      <c r="B122" s="10">
        <v>3113258</v>
      </c>
      <c r="C122" s="9" t="s">
        <v>91</v>
      </c>
      <c r="D122" s="35" t="s">
        <v>90</v>
      </c>
      <c r="E122" s="35">
        <v>3</v>
      </c>
      <c r="F122" s="7">
        <f>29-(29*$G$8)</f>
        <v>29</v>
      </c>
    </row>
    <row r="123" spans="1:6">
      <c r="A123" s="67"/>
      <c r="B123" s="65"/>
      <c r="C123" s="70" t="s">
        <v>89</v>
      </c>
      <c r="D123" s="69"/>
      <c r="E123" s="69"/>
      <c r="F123" s="68"/>
    </row>
    <row r="124" spans="1:6">
      <c r="A124" s="11"/>
      <c r="B124" s="10">
        <v>3113242</v>
      </c>
      <c r="C124" s="14" t="s">
        <v>87</v>
      </c>
      <c r="D124" s="37" t="s">
        <v>88</v>
      </c>
      <c r="E124" s="37">
        <v>12</v>
      </c>
      <c r="F124" s="12">
        <f>3-(3*$G$8)</f>
        <v>3</v>
      </c>
    </row>
    <row r="125" spans="1:6">
      <c r="A125" s="74"/>
      <c r="B125" s="73">
        <v>3113241</v>
      </c>
      <c r="C125" s="72" t="s">
        <v>87</v>
      </c>
      <c r="D125" s="71" t="s">
        <v>86</v>
      </c>
      <c r="E125" s="71">
        <v>12</v>
      </c>
      <c r="F125" s="7">
        <f>4-(4*$G$8)</f>
        <v>4</v>
      </c>
    </row>
    <row r="126" spans="1:6">
      <c r="A126" s="67"/>
      <c r="B126" s="65"/>
      <c r="C126" s="70" t="s">
        <v>85</v>
      </c>
      <c r="D126" s="69"/>
      <c r="E126" s="69"/>
      <c r="F126" s="68"/>
    </row>
    <row r="127" spans="1:6">
      <c r="A127" s="11"/>
      <c r="B127" s="10">
        <v>3113263</v>
      </c>
      <c r="C127" s="14" t="s">
        <v>84</v>
      </c>
      <c r="D127" s="37" t="s">
        <v>83</v>
      </c>
      <c r="E127" s="37">
        <v>12</v>
      </c>
      <c r="F127" s="12">
        <f>4-(4*$G$8)</f>
        <v>4</v>
      </c>
    </row>
    <row r="128" spans="1:6">
      <c r="A128" s="67"/>
      <c r="B128" s="65"/>
      <c r="C128" s="66"/>
      <c r="D128" s="65"/>
      <c r="E128" s="65"/>
      <c r="F128" s="64"/>
    </row>
    <row r="129" spans="1:6" ht="15.75">
      <c r="A129" s="63"/>
      <c r="B129" s="62"/>
      <c r="C129" s="33" t="s">
        <v>82</v>
      </c>
      <c r="D129" s="61"/>
      <c r="E129" s="61"/>
      <c r="F129" s="60"/>
    </row>
    <row r="130" spans="1:6">
      <c r="A130" s="41"/>
      <c r="B130" s="40"/>
      <c r="C130" s="17" t="s">
        <v>81</v>
      </c>
      <c r="D130" s="59"/>
      <c r="E130" s="59"/>
      <c r="F130" s="38"/>
    </row>
    <row r="131" spans="1:6">
      <c r="A131" s="11"/>
      <c r="B131" s="36">
        <v>3112244</v>
      </c>
      <c r="C131" s="9" t="s">
        <v>79</v>
      </c>
      <c r="D131" s="53" t="s">
        <v>48</v>
      </c>
      <c r="E131" s="53">
        <v>6</v>
      </c>
      <c r="F131" s="7">
        <f>4.8-(4.8*$G$8)</f>
        <v>4.8</v>
      </c>
    </row>
    <row r="132" spans="1:6">
      <c r="A132" s="11"/>
      <c r="B132" s="36">
        <v>3112237</v>
      </c>
      <c r="C132" s="14" t="s">
        <v>79</v>
      </c>
      <c r="D132" s="52" t="s">
        <v>46</v>
      </c>
      <c r="E132" s="52">
        <v>6</v>
      </c>
      <c r="F132" s="12">
        <f>8-(8*$G$8)</f>
        <v>8</v>
      </c>
    </row>
    <row r="133" spans="1:6">
      <c r="A133" s="11"/>
      <c r="B133" s="36">
        <v>3112239</v>
      </c>
      <c r="C133" s="9" t="s">
        <v>78</v>
      </c>
      <c r="D133" s="53" t="s">
        <v>46</v>
      </c>
      <c r="E133" s="53">
        <v>6</v>
      </c>
      <c r="F133" s="7">
        <f>8-(8*$G$8)</f>
        <v>8</v>
      </c>
    </row>
    <row r="134" spans="1:6">
      <c r="A134" s="11"/>
      <c r="B134" s="36">
        <v>3112238</v>
      </c>
      <c r="C134" s="14" t="s">
        <v>80</v>
      </c>
      <c r="D134" s="52" t="s">
        <v>46</v>
      </c>
      <c r="E134" s="52">
        <v>6</v>
      </c>
      <c r="F134" s="12">
        <f>8-(8*$G$8)</f>
        <v>8</v>
      </c>
    </row>
    <row r="135" spans="1:6">
      <c r="A135" s="11"/>
      <c r="B135" s="36">
        <v>3112240</v>
      </c>
      <c r="C135" s="9" t="s">
        <v>79</v>
      </c>
      <c r="D135" s="53" t="s">
        <v>67</v>
      </c>
      <c r="E135" s="53">
        <v>3</v>
      </c>
      <c r="F135" s="7">
        <f>32.5-(32.5*$G$8)</f>
        <v>32.5</v>
      </c>
    </row>
    <row r="136" spans="1:6">
      <c r="A136" s="11"/>
      <c r="B136" s="36">
        <v>3112242</v>
      </c>
      <c r="C136" s="14" t="s">
        <v>78</v>
      </c>
      <c r="D136" s="52" t="s">
        <v>67</v>
      </c>
      <c r="E136" s="52">
        <v>3</v>
      </c>
      <c r="F136" s="12">
        <f>32.5-(32.5*$G$8)</f>
        <v>32.5</v>
      </c>
    </row>
    <row r="137" spans="1:6">
      <c r="A137" s="41"/>
      <c r="B137" s="40"/>
      <c r="C137" s="17" t="s">
        <v>77</v>
      </c>
      <c r="D137" s="59"/>
      <c r="E137" s="59"/>
      <c r="F137" s="38"/>
    </row>
    <row r="138" spans="1:6">
      <c r="A138" s="11"/>
      <c r="B138" s="36">
        <v>3112232</v>
      </c>
      <c r="C138" s="14" t="s">
        <v>76</v>
      </c>
      <c r="D138" s="52" t="s">
        <v>48</v>
      </c>
      <c r="E138" s="52">
        <v>6</v>
      </c>
      <c r="F138" s="12">
        <f>5.3-(5.3*$G$8)</f>
        <v>5.3</v>
      </c>
    </row>
    <row r="139" spans="1:6">
      <c r="A139" s="11"/>
      <c r="B139" s="36">
        <v>3112245</v>
      </c>
      <c r="C139" s="9" t="s">
        <v>76</v>
      </c>
      <c r="D139" s="53" t="s">
        <v>46</v>
      </c>
      <c r="E139" s="53">
        <v>6</v>
      </c>
      <c r="F139" s="7">
        <f>8-(8*$G$8)</f>
        <v>8</v>
      </c>
    </row>
    <row r="140" spans="1:6">
      <c r="A140" s="58"/>
      <c r="B140" s="57"/>
      <c r="C140" s="56" t="s">
        <v>75</v>
      </c>
      <c r="D140" s="55"/>
      <c r="E140" s="55"/>
      <c r="F140" s="54"/>
    </row>
    <row r="141" spans="1:6">
      <c r="A141" s="11"/>
      <c r="B141" s="36">
        <v>3112249</v>
      </c>
      <c r="C141" s="9" t="s">
        <v>70</v>
      </c>
      <c r="D141" s="53" t="s">
        <v>74</v>
      </c>
      <c r="E141" s="53">
        <v>6</v>
      </c>
      <c r="F141" s="7">
        <f>5.8-(5.8*$G$8)</f>
        <v>5.8</v>
      </c>
    </row>
    <row r="142" spans="1:6">
      <c r="A142" s="11"/>
      <c r="B142" s="36">
        <v>3112230</v>
      </c>
      <c r="C142" s="14" t="s">
        <v>70</v>
      </c>
      <c r="D142" s="52" t="s">
        <v>73</v>
      </c>
      <c r="E142" s="52">
        <v>6</v>
      </c>
      <c r="F142" s="12">
        <f>8.5-(8.5*$G$8)</f>
        <v>8.5</v>
      </c>
    </row>
    <row r="143" spans="1:6">
      <c r="A143" s="11"/>
      <c r="B143" s="36">
        <v>3112250</v>
      </c>
      <c r="C143" s="9" t="s">
        <v>68</v>
      </c>
      <c r="D143" s="53" t="s">
        <v>71</v>
      </c>
      <c r="E143" s="53">
        <v>6</v>
      </c>
      <c r="F143" s="7">
        <f>8.5-(8.5*$G$8)</f>
        <v>8.5</v>
      </c>
    </row>
    <row r="144" spans="1:6">
      <c r="A144" s="11"/>
      <c r="B144" s="36">
        <v>3112233</v>
      </c>
      <c r="C144" s="14" t="s">
        <v>72</v>
      </c>
      <c r="D144" s="52" t="s">
        <v>71</v>
      </c>
      <c r="E144" s="52">
        <v>6</v>
      </c>
      <c r="F144" s="12">
        <f>8.5-(8.5*$G$8)</f>
        <v>8.5</v>
      </c>
    </row>
    <row r="145" spans="1:6">
      <c r="A145" s="11"/>
      <c r="B145" s="36">
        <v>3112231</v>
      </c>
      <c r="C145" s="9" t="s">
        <v>70</v>
      </c>
      <c r="D145" s="53" t="s">
        <v>69</v>
      </c>
      <c r="E145" s="53">
        <v>3</v>
      </c>
      <c r="F145" s="7">
        <f>33.5-(33.5*$G$8)</f>
        <v>33.5</v>
      </c>
    </row>
    <row r="146" spans="1:6">
      <c r="A146" s="11"/>
      <c r="B146" s="36">
        <v>3112236</v>
      </c>
      <c r="C146" s="14" t="s">
        <v>68</v>
      </c>
      <c r="D146" s="52" t="s">
        <v>67</v>
      </c>
      <c r="E146" s="52">
        <v>3</v>
      </c>
      <c r="F146" s="42">
        <f>33.5-(33.5*$G$8)</f>
        <v>33.5</v>
      </c>
    </row>
    <row r="147" spans="1:6">
      <c r="A147" s="58"/>
      <c r="B147" s="57"/>
      <c r="C147" s="56" t="s">
        <v>66</v>
      </c>
      <c r="D147" s="55"/>
      <c r="E147" s="55"/>
      <c r="F147" s="54"/>
    </row>
    <row r="148" spans="1:6">
      <c r="A148" s="11"/>
      <c r="B148" s="36">
        <v>3112247</v>
      </c>
      <c r="C148" s="14" t="s">
        <v>66</v>
      </c>
      <c r="D148" s="52" t="s">
        <v>65</v>
      </c>
      <c r="E148" s="52">
        <v>6</v>
      </c>
      <c r="F148" s="12">
        <f>7.9-(7.9*$G$8)</f>
        <v>7.9</v>
      </c>
    </row>
    <row r="149" spans="1:6">
      <c r="A149" s="58"/>
      <c r="B149" s="57"/>
      <c r="C149" s="56" t="s">
        <v>64</v>
      </c>
      <c r="D149" s="55"/>
      <c r="E149" s="55"/>
      <c r="F149" s="54"/>
    </row>
    <row r="150" spans="1:6">
      <c r="A150" s="11"/>
      <c r="B150" s="36">
        <v>3112248</v>
      </c>
      <c r="C150" s="14" t="s">
        <v>63</v>
      </c>
      <c r="D150" s="52" t="s">
        <v>60</v>
      </c>
      <c r="E150" s="52">
        <v>6</v>
      </c>
      <c r="F150" s="12">
        <f>11-(11*$G$8)</f>
        <v>11</v>
      </c>
    </row>
    <row r="151" spans="1:6">
      <c r="A151" s="11"/>
      <c r="B151" s="36">
        <v>3112251</v>
      </c>
      <c r="C151" s="9" t="s">
        <v>62</v>
      </c>
      <c r="D151" s="53" t="s">
        <v>60</v>
      </c>
      <c r="E151" s="53">
        <v>6</v>
      </c>
      <c r="F151" s="7">
        <f>11-(11*$G$8)</f>
        <v>11</v>
      </c>
    </row>
    <row r="152" spans="1:6">
      <c r="A152" s="11"/>
      <c r="B152" s="36">
        <v>3112252</v>
      </c>
      <c r="C152" s="14" t="s">
        <v>61</v>
      </c>
      <c r="D152" s="52" t="s">
        <v>60</v>
      </c>
      <c r="E152" s="52">
        <v>6</v>
      </c>
      <c r="F152" s="12">
        <f>11-(11*$G$8)</f>
        <v>11</v>
      </c>
    </row>
    <row r="153" spans="1:6">
      <c r="A153" s="19"/>
      <c r="B153" s="18"/>
      <c r="C153" s="51"/>
      <c r="D153" s="16"/>
      <c r="E153" s="16"/>
      <c r="F153" s="15"/>
    </row>
    <row r="154" spans="1:6" ht="15.75">
      <c r="A154" s="50"/>
      <c r="B154" s="48"/>
      <c r="C154" s="49" t="s">
        <v>59</v>
      </c>
      <c r="D154" s="48"/>
      <c r="E154" s="48"/>
      <c r="F154" s="47"/>
    </row>
    <row r="155" spans="1:6">
      <c r="A155" s="41"/>
      <c r="B155" s="40"/>
      <c r="C155" s="17" t="s">
        <v>57</v>
      </c>
      <c r="D155" s="39"/>
      <c r="E155" s="39"/>
      <c r="F155" s="38"/>
    </row>
    <row r="156" spans="1:6">
      <c r="A156" s="11"/>
      <c r="B156" s="36">
        <v>3111040</v>
      </c>
      <c r="C156" s="14" t="s">
        <v>57</v>
      </c>
      <c r="D156" s="37" t="s">
        <v>48</v>
      </c>
      <c r="E156" s="37">
        <v>6</v>
      </c>
      <c r="F156" s="12">
        <f>5-(5*$G$8)</f>
        <v>5</v>
      </c>
    </row>
    <row r="157" spans="1:6">
      <c r="A157" s="11"/>
      <c r="B157" s="36">
        <v>3111036</v>
      </c>
      <c r="C157" s="9" t="s">
        <v>57</v>
      </c>
      <c r="D157" s="35" t="s">
        <v>52</v>
      </c>
      <c r="E157" s="35">
        <v>6</v>
      </c>
      <c r="F157" s="7">
        <f>11-(11*$G$8)</f>
        <v>11</v>
      </c>
    </row>
    <row r="158" spans="1:6">
      <c r="A158" s="11"/>
      <c r="B158" s="36">
        <v>3111037</v>
      </c>
      <c r="C158" s="14" t="s">
        <v>57</v>
      </c>
      <c r="D158" s="37" t="s">
        <v>58</v>
      </c>
      <c r="E158" s="37">
        <v>3</v>
      </c>
      <c r="F158" s="12">
        <f>51-(51*$G$8)</f>
        <v>51</v>
      </c>
    </row>
    <row r="159" spans="1:6">
      <c r="A159" s="11"/>
      <c r="B159" s="36">
        <v>3111038</v>
      </c>
      <c r="C159" s="9" t="s">
        <v>57</v>
      </c>
      <c r="D159" s="35" t="s">
        <v>56</v>
      </c>
      <c r="E159" s="46" t="s">
        <v>55</v>
      </c>
      <c r="F159" s="7">
        <f>189-(189*$G$8)</f>
        <v>189</v>
      </c>
    </row>
    <row r="160" spans="1:6">
      <c r="A160" s="41"/>
      <c r="B160" s="40"/>
      <c r="C160" s="17" t="s">
        <v>54</v>
      </c>
      <c r="D160" s="39"/>
      <c r="E160" s="39"/>
      <c r="F160" s="38"/>
    </row>
    <row r="161" spans="1:6">
      <c r="A161" s="11"/>
      <c r="B161" s="36">
        <v>3111041</v>
      </c>
      <c r="C161" s="14" t="s">
        <v>51</v>
      </c>
      <c r="D161" s="37" t="s">
        <v>53</v>
      </c>
      <c r="E161" s="37">
        <v>6</v>
      </c>
      <c r="F161" s="12">
        <f>4.9-(4.9*$G$8)</f>
        <v>4.9000000000000004</v>
      </c>
    </row>
    <row r="162" spans="1:6">
      <c r="A162" s="11"/>
      <c r="B162" s="36">
        <v>3111030</v>
      </c>
      <c r="C162" s="9" t="s">
        <v>51</v>
      </c>
      <c r="D162" s="35" t="s">
        <v>52</v>
      </c>
      <c r="E162" s="35">
        <v>6</v>
      </c>
      <c r="F162" s="7">
        <f>9.7-(9.7*$G$8)</f>
        <v>9.6999999999999993</v>
      </c>
    </row>
    <row r="163" spans="1:6">
      <c r="A163" s="11"/>
      <c r="B163" s="36">
        <v>3111031</v>
      </c>
      <c r="C163" s="45" t="s">
        <v>51</v>
      </c>
      <c r="D163" s="44" t="s">
        <v>50</v>
      </c>
      <c r="E163" s="43">
        <v>3</v>
      </c>
      <c r="F163" s="42">
        <f>49-(49*$G$8)</f>
        <v>49</v>
      </c>
    </row>
    <row r="164" spans="1:6">
      <c r="A164" s="41"/>
      <c r="B164" s="40"/>
      <c r="C164" s="17" t="s">
        <v>49</v>
      </c>
      <c r="D164" s="39"/>
      <c r="E164" s="39"/>
      <c r="F164" s="38"/>
    </row>
    <row r="165" spans="1:6">
      <c r="A165" s="11"/>
      <c r="B165" s="36">
        <v>3111033</v>
      </c>
      <c r="C165" s="14" t="s">
        <v>47</v>
      </c>
      <c r="D165" s="37" t="s">
        <v>48</v>
      </c>
      <c r="E165" s="37">
        <v>6</v>
      </c>
      <c r="F165" s="12">
        <f>6.4-(6.4*$G$8)</f>
        <v>6.4</v>
      </c>
    </row>
    <row r="166" spans="1:6">
      <c r="A166" s="11"/>
      <c r="B166" s="36">
        <v>3111035</v>
      </c>
      <c r="C166" s="9" t="s">
        <v>47</v>
      </c>
      <c r="D166" s="35" t="s">
        <v>46</v>
      </c>
      <c r="E166" s="35">
        <v>6</v>
      </c>
      <c r="F166" s="7">
        <f>12.2-(12.2*$G$8)</f>
        <v>12.2</v>
      </c>
    </row>
    <row r="167" spans="1:6" ht="13.5" thickBot="1">
      <c r="A167" s="6"/>
      <c r="B167" s="5"/>
      <c r="C167" s="4"/>
      <c r="D167" s="3"/>
      <c r="E167" s="3"/>
      <c r="F167" s="2"/>
    </row>
    <row r="168" spans="1:6" ht="15.75">
      <c r="A168" s="34" t="s">
        <v>45</v>
      </c>
      <c r="B168" s="32"/>
      <c r="C168" s="33" t="s">
        <v>44</v>
      </c>
      <c r="D168" s="32"/>
      <c r="E168" s="32"/>
      <c r="F168" s="31"/>
    </row>
    <row r="169" spans="1:6">
      <c r="A169" s="30"/>
      <c r="B169" s="28"/>
      <c r="C169" s="29" t="s">
        <v>43</v>
      </c>
      <c r="D169" s="28"/>
      <c r="E169" s="28"/>
      <c r="F169" s="27"/>
    </row>
    <row r="170" spans="1:6">
      <c r="A170" s="26"/>
      <c r="B170" s="24"/>
      <c r="C170" s="25"/>
      <c r="D170" s="24"/>
      <c r="E170" s="24"/>
      <c r="F170" s="23"/>
    </row>
    <row r="171" spans="1:6">
      <c r="A171" s="11"/>
      <c r="B171" s="10">
        <v>3216303</v>
      </c>
      <c r="C171" s="14" t="s">
        <v>42</v>
      </c>
      <c r="D171" s="13" t="s">
        <v>41</v>
      </c>
      <c r="E171" s="13">
        <v>36</v>
      </c>
      <c r="F171" s="12">
        <f>10.84-(10.84*$G$8)</f>
        <v>10.84</v>
      </c>
    </row>
    <row r="172" spans="1:6">
      <c r="A172" s="11"/>
      <c r="B172" s="10">
        <v>3216301</v>
      </c>
      <c r="C172" s="9" t="s">
        <v>40</v>
      </c>
      <c r="D172" s="8" t="s">
        <v>39</v>
      </c>
      <c r="E172" s="8">
        <v>1000</v>
      </c>
      <c r="F172" s="7">
        <f>0.12-(0.12*$G$8)</f>
        <v>0.12</v>
      </c>
    </row>
    <row r="173" spans="1:6">
      <c r="A173" s="11"/>
      <c r="B173" s="10">
        <v>3216326</v>
      </c>
      <c r="C173" s="14" t="s">
        <v>38</v>
      </c>
      <c r="D173" s="13" t="s">
        <v>37</v>
      </c>
      <c r="E173" s="13">
        <v>12</v>
      </c>
      <c r="F173" s="12">
        <f>5.3-(5.3*$G$8)</f>
        <v>5.3</v>
      </c>
    </row>
    <row r="174" spans="1:6">
      <c r="A174" s="11"/>
      <c r="B174" s="10">
        <v>3216327</v>
      </c>
      <c r="C174" s="9" t="s">
        <v>36</v>
      </c>
      <c r="D174" s="8" t="s">
        <v>35</v>
      </c>
      <c r="E174" s="8">
        <v>4</v>
      </c>
      <c r="F174" s="7">
        <f>15.73-(15.73*$G$8)</f>
        <v>15.73</v>
      </c>
    </row>
    <row r="175" spans="1:6">
      <c r="A175" s="11"/>
      <c r="B175" s="10">
        <v>3216329</v>
      </c>
      <c r="C175" s="14" t="s">
        <v>34</v>
      </c>
      <c r="D175" s="13"/>
      <c r="E175" s="13">
        <v>100</v>
      </c>
      <c r="F175" s="12">
        <f>0.84-(0.84*$G$8)</f>
        <v>0.84</v>
      </c>
    </row>
    <row r="176" spans="1:6">
      <c r="A176" s="19"/>
      <c r="B176" s="18"/>
      <c r="C176" s="17" t="s">
        <v>33</v>
      </c>
      <c r="D176" s="16"/>
      <c r="E176" s="16"/>
      <c r="F176" s="15"/>
    </row>
    <row r="177" spans="1:6">
      <c r="A177" s="11"/>
      <c r="B177" s="10" t="s">
        <v>32</v>
      </c>
      <c r="C177" s="14" t="s">
        <v>31</v>
      </c>
      <c r="D177" s="13"/>
      <c r="E177" s="13">
        <v>48</v>
      </c>
      <c r="F177" s="21">
        <f>0.78-(0.78*$G$8)</f>
        <v>0.78</v>
      </c>
    </row>
    <row r="178" spans="1:6">
      <c r="A178" s="11"/>
      <c r="B178" s="10" t="s">
        <v>30</v>
      </c>
      <c r="C178" s="9" t="s">
        <v>29</v>
      </c>
      <c r="D178" s="8"/>
      <c r="E178" s="8">
        <v>36</v>
      </c>
      <c r="F178" s="22">
        <f>0.99-(0.99*$G$8)</f>
        <v>0.99</v>
      </c>
    </row>
    <row r="179" spans="1:6">
      <c r="A179" s="11"/>
      <c r="B179" s="10" t="s">
        <v>28</v>
      </c>
      <c r="C179" s="14" t="s">
        <v>27</v>
      </c>
      <c r="D179" s="13"/>
      <c r="E179" s="13">
        <v>32</v>
      </c>
      <c r="F179" s="21">
        <f>1.24-(1.24*$G$8)</f>
        <v>1.24</v>
      </c>
    </row>
    <row r="180" spans="1:6">
      <c r="A180" s="11"/>
      <c r="B180" s="10" t="s">
        <v>26</v>
      </c>
      <c r="C180" s="9" t="s">
        <v>25</v>
      </c>
      <c r="D180" s="8"/>
      <c r="E180" s="8">
        <v>24</v>
      </c>
      <c r="F180" s="22">
        <f>1.57-(1.57*$G$8)</f>
        <v>1.57</v>
      </c>
    </row>
    <row r="181" spans="1:6">
      <c r="A181" s="11"/>
      <c r="B181" s="10" t="s">
        <v>24</v>
      </c>
      <c r="C181" s="14" t="s">
        <v>23</v>
      </c>
      <c r="D181" s="13"/>
      <c r="E181" s="13">
        <v>24</v>
      </c>
      <c r="F181" s="21">
        <f>2.07-(2.07*$G$8)</f>
        <v>2.0699999999999998</v>
      </c>
    </row>
    <row r="182" spans="1:6">
      <c r="A182" s="19"/>
      <c r="B182" s="18"/>
      <c r="C182" s="17" t="s">
        <v>22</v>
      </c>
      <c r="D182" s="16"/>
      <c r="E182" s="16"/>
      <c r="F182" s="15"/>
    </row>
    <row r="183" spans="1:6">
      <c r="A183" s="11"/>
      <c r="B183" s="10">
        <v>3216216</v>
      </c>
      <c r="C183" s="14" t="s">
        <v>21</v>
      </c>
      <c r="D183" s="13"/>
      <c r="E183" s="13">
        <v>10</v>
      </c>
      <c r="F183" s="12">
        <f>1.16-(1.16*$G$8)</f>
        <v>1.1599999999999999</v>
      </c>
    </row>
    <row r="184" spans="1:6">
      <c r="A184" s="11"/>
      <c r="B184" s="10">
        <v>3216215</v>
      </c>
      <c r="C184" s="9" t="s">
        <v>20</v>
      </c>
      <c r="D184" s="8"/>
      <c r="E184" s="8">
        <v>10</v>
      </c>
      <c r="F184" s="20">
        <f>1.7-(1.7*$G$8)</f>
        <v>1.7</v>
      </c>
    </row>
    <row r="185" spans="1:6">
      <c r="A185" s="11"/>
      <c r="B185" s="10">
        <v>3216214</v>
      </c>
      <c r="C185" s="14" t="s">
        <v>19</v>
      </c>
      <c r="D185" s="13"/>
      <c r="E185" s="13">
        <v>10</v>
      </c>
      <c r="F185" s="12">
        <f>2.03-(2.03*$G$8)</f>
        <v>2.0299999999999998</v>
      </c>
    </row>
    <row r="186" spans="1:6">
      <c r="A186" s="11"/>
      <c r="B186" s="10">
        <v>3216213</v>
      </c>
      <c r="C186" s="9" t="s">
        <v>18</v>
      </c>
      <c r="D186" s="8"/>
      <c r="E186" s="8">
        <v>10</v>
      </c>
      <c r="F186" s="7">
        <f>2.21-(2.21*$G$8)</f>
        <v>2.21</v>
      </c>
    </row>
    <row r="187" spans="1:6">
      <c r="A187" s="11"/>
      <c r="B187" s="10">
        <v>3216212</v>
      </c>
      <c r="C187" s="14" t="s">
        <v>17</v>
      </c>
      <c r="D187" s="13"/>
      <c r="E187" s="13">
        <v>10</v>
      </c>
      <c r="F187" s="12">
        <f>2.82-(2.82*$G$8)</f>
        <v>2.82</v>
      </c>
    </row>
    <row r="188" spans="1:6">
      <c r="A188" s="11"/>
      <c r="B188" s="10">
        <v>3216211</v>
      </c>
      <c r="C188" s="9" t="s">
        <v>16</v>
      </c>
      <c r="D188" s="8"/>
      <c r="E188" s="8">
        <v>10</v>
      </c>
      <c r="F188" s="7">
        <f>3.91-(3.91*$G$8)</f>
        <v>3.91</v>
      </c>
    </row>
    <row r="189" spans="1:6">
      <c r="A189" s="19"/>
      <c r="B189" s="18"/>
      <c r="C189" s="17" t="s">
        <v>15</v>
      </c>
      <c r="D189" s="16"/>
      <c r="E189" s="16"/>
      <c r="F189" s="15"/>
    </row>
    <row r="190" spans="1:6">
      <c r="A190" s="11"/>
      <c r="B190" s="10">
        <v>3216341</v>
      </c>
      <c r="C190" s="14" t="s">
        <v>14</v>
      </c>
      <c r="D190" s="13"/>
      <c r="E190" s="13">
        <v>1</v>
      </c>
      <c r="F190" s="12">
        <f>6.48-(6.48*$G$8)</f>
        <v>6.48</v>
      </c>
    </row>
    <row r="191" spans="1:6">
      <c r="A191" s="11"/>
      <c r="B191" s="10">
        <v>3216342</v>
      </c>
      <c r="C191" s="9" t="s">
        <v>13</v>
      </c>
      <c r="D191" s="8"/>
      <c r="E191" s="8">
        <v>1</v>
      </c>
      <c r="F191" s="7">
        <f>6.48-(6.48*$G$8)</f>
        <v>6.48</v>
      </c>
    </row>
    <row r="192" spans="1:6">
      <c r="A192" s="11"/>
      <c r="B192" s="10">
        <v>3216343</v>
      </c>
      <c r="C192" s="14" t="s">
        <v>12</v>
      </c>
      <c r="D192" s="13"/>
      <c r="E192" s="13">
        <v>1</v>
      </c>
      <c r="F192" s="12">
        <f>6.48-(6.48*$G$8)</f>
        <v>6.48</v>
      </c>
    </row>
    <row r="193" spans="1:6">
      <c r="A193" s="11"/>
      <c r="B193" s="10">
        <v>3216344</v>
      </c>
      <c r="C193" s="9" t="s">
        <v>11</v>
      </c>
      <c r="D193" s="8"/>
      <c r="E193" s="8">
        <v>1</v>
      </c>
      <c r="F193" s="7">
        <f>6.48-(6.48*$G$8)</f>
        <v>6.48</v>
      </c>
    </row>
    <row r="194" spans="1:6">
      <c r="A194" s="11"/>
      <c r="B194" s="10">
        <v>3216345</v>
      </c>
      <c r="C194" s="14" t="s">
        <v>10</v>
      </c>
      <c r="D194" s="13"/>
      <c r="E194" s="13">
        <v>1</v>
      </c>
      <c r="F194" s="12">
        <f>7.04-(7.04*$G$8)</f>
        <v>7.04</v>
      </c>
    </row>
    <row r="195" spans="1:6">
      <c r="A195" s="11"/>
      <c r="B195" s="10">
        <v>3216346</v>
      </c>
      <c r="C195" s="9" t="s">
        <v>9</v>
      </c>
      <c r="D195" s="8"/>
      <c r="E195" s="8">
        <v>1</v>
      </c>
      <c r="F195" s="7">
        <f>7.04-(7.04*$G$8)</f>
        <v>7.04</v>
      </c>
    </row>
    <row r="196" spans="1:6">
      <c r="A196" s="11"/>
      <c r="B196" s="10">
        <v>3216347</v>
      </c>
      <c r="C196" s="14" t="s">
        <v>8</v>
      </c>
      <c r="D196" s="13"/>
      <c r="E196" s="13">
        <v>1</v>
      </c>
      <c r="F196" s="12">
        <f>7.04-(7.04*$G$8)</f>
        <v>7.04</v>
      </c>
    </row>
    <row r="197" spans="1:6">
      <c r="A197" s="19"/>
      <c r="B197" s="18"/>
      <c r="C197" s="17" t="s">
        <v>7</v>
      </c>
      <c r="D197" s="16"/>
      <c r="E197" s="16"/>
      <c r="F197" s="15"/>
    </row>
    <row r="198" spans="1:6">
      <c r="A198" s="11"/>
      <c r="B198" s="10">
        <v>3216348</v>
      </c>
      <c r="C198" s="14" t="s">
        <v>6</v>
      </c>
      <c r="D198" s="13"/>
      <c r="E198" s="13">
        <v>1</v>
      </c>
      <c r="F198" s="12">
        <f>4.34-(4.34*$G$8)</f>
        <v>4.34</v>
      </c>
    </row>
    <row r="199" spans="1:6">
      <c r="A199" s="11"/>
      <c r="B199" s="10">
        <v>3216349</v>
      </c>
      <c r="C199" s="9" t="s">
        <v>5</v>
      </c>
      <c r="D199" s="8"/>
      <c r="E199" s="8">
        <v>1</v>
      </c>
      <c r="F199" s="7">
        <f>4.34-(4.34*$G$8)</f>
        <v>4.34</v>
      </c>
    </row>
    <row r="200" spans="1:6">
      <c r="A200" s="11"/>
      <c r="B200" s="10">
        <v>3216350</v>
      </c>
      <c r="C200" s="14" t="s">
        <v>4</v>
      </c>
      <c r="D200" s="13"/>
      <c r="E200" s="13">
        <v>1</v>
      </c>
      <c r="F200" s="12">
        <f>4.34-(4.34*$G$8)</f>
        <v>4.34</v>
      </c>
    </row>
    <row r="201" spans="1:6">
      <c r="A201" s="11"/>
      <c r="B201" s="10">
        <v>3216351</v>
      </c>
      <c r="C201" s="9" t="s">
        <v>3</v>
      </c>
      <c r="D201" s="8"/>
      <c r="E201" s="8">
        <v>1</v>
      </c>
      <c r="F201" s="7">
        <f>4.34-(4.34*$G$8)</f>
        <v>4.34</v>
      </c>
    </row>
    <row r="202" spans="1:6">
      <c r="A202" s="19"/>
      <c r="B202" s="18"/>
      <c r="C202" s="17" t="s">
        <v>2</v>
      </c>
      <c r="D202" s="16"/>
      <c r="E202" s="16"/>
      <c r="F202" s="15"/>
    </row>
    <row r="203" spans="1:6">
      <c r="A203" s="11"/>
      <c r="B203" s="10">
        <v>3216319</v>
      </c>
      <c r="C203" s="14" t="s">
        <v>1</v>
      </c>
      <c r="D203" s="13"/>
      <c r="E203" s="13">
        <v>50</v>
      </c>
      <c r="F203" s="12">
        <f>0.64-(0.64*$G$8)</f>
        <v>0.64</v>
      </c>
    </row>
    <row r="204" spans="1:6">
      <c r="A204" s="11"/>
      <c r="B204" s="10">
        <v>3216340</v>
      </c>
      <c r="C204" s="9" t="s">
        <v>0</v>
      </c>
      <c r="D204" s="8"/>
      <c r="E204" s="8">
        <v>35</v>
      </c>
      <c r="F204" s="7">
        <f>1.18-(1.18*$G$8)</f>
        <v>1.18</v>
      </c>
    </row>
    <row r="205" spans="1:6" ht="13.5" thickBot="1">
      <c r="A205" s="6"/>
      <c r="B205" s="5"/>
      <c r="C205" s="4"/>
      <c r="D205" s="3"/>
      <c r="E205" s="3"/>
      <c r="F205" s="2"/>
    </row>
  </sheetData>
  <mergeCells count="1">
    <mergeCell ref="A100:C100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Kroy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2017-05-29T13:23:51Z</dcterms:modified>
</cp:coreProperties>
</file>